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Hyppy" sheetId="1" r:id="rId1"/>
    <sheet name="Nojapuut" sheetId="2" r:id="rId2"/>
    <sheet name="Puomi" sheetId="3" r:id="rId3"/>
    <sheet name="Permanto" sheetId="4" r:id="rId4"/>
    <sheet name="Renkaat" sheetId="5" r:id="rId5"/>
    <sheet name="Rekki" sheetId="6" r:id="rId6"/>
    <sheet name="Tulokset" sheetId="7" r:id="rId7"/>
    <sheet name="FinaaliHE" sheetId="8" r:id="rId8"/>
    <sheet name="FinaaliPH" sheetId="9" r:id="rId9"/>
    <sheet name="FinaaliNR" sheetId="10" r:id="rId10"/>
    <sheet name="HyppyT" sheetId="11" r:id="rId11"/>
    <sheet name="NojapuutT" sheetId="12" r:id="rId12"/>
    <sheet name="PuomiT" sheetId="13" r:id="rId13"/>
    <sheet name="PermantoT" sheetId="14" r:id="rId14"/>
    <sheet name="RenkaatT" sheetId="15" r:id="rId15"/>
    <sheet name="RekkiT" sheetId="16" r:id="rId16"/>
    <sheet name="Asetukset" sheetId="17" r:id="rId17"/>
    <sheet name="Tulostus" sheetId="18" r:id="rId18"/>
    <sheet name="Nimilista" sheetId="19" r:id="rId19"/>
  </sheets>
  <definedNames>
    <definedName name="_xlfn.DEC2HEX" hidden="1">#NAME?</definedName>
    <definedName name="appHeight">'Asetukset'!$C$19</definedName>
    <definedName name="appWidth">'Asetukset'!$C$20</definedName>
    <definedName name="autoAsetukset">'Asetukset'!$B$10:$C$27</definedName>
    <definedName name="DsarakkeenMalli">'Asetukset'!$C$6</definedName>
    <definedName name="EritasonojapuutI">'Asetukset'!$G$40</definedName>
    <definedName name="finaali">'Asetukset'!$C$17</definedName>
    <definedName name="finaalissaKilpailijoita">'Asetukset'!$C$16</definedName>
    <definedName name="hevonen">'Puomi'!$B$3:$M$10</definedName>
    <definedName name="HevonenI">'Asetukset'!$G$34</definedName>
    <definedName name="hotsikko">'HyppyT'!$D$3</definedName>
    <definedName name="hotsikko2">'HyppyT'!$D$3:$D$4</definedName>
    <definedName name="hyppy">'Hyppy'!$B$3:$W$29</definedName>
    <definedName name="HyppyI">'Asetukset'!$G$36</definedName>
    <definedName name="kaavaAlue">'Tulokset'!$E$5:$L$31</definedName>
    <definedName name="kilpailijoita">'Asetukset'!$C$15</definedName>
    <definedName name="korostusvari">'Asetukset'!$C$3</definedName>
    <definedName name="kuka1">'Asetukset'!$C$23</definedName>
    <definedName name="kuka2">'Asetukset'!$C$24</definedName>
    <definedName name="kuvaalku">'Asetukset'!$C$29</definedName>
    <definedName name="kuvaloppu">'Asetukset'!$C$30</definedName>
    <definedName name="laj">'Tulokset'!$A$4:$M$31</definedName>
    <definedName name="lajit">'Asetukset'!$F$33:$I$40</definedName>
    <definedName name="lajiteltavat">'Asetukset'!$C$33:$D$41</definedName>
    <definedName name="naytaFinaaliinMenijat">'Asetukset'!$C$14</definedName>
    <definedName name="nimilista">'Nimilista'!$A$5:$K$31</definedName>
    <definedName name="nojapuut">'Nojapuut'!$B$3:$M$29</definedName>
    <definedName name="NojapuutI">'Asetukset'!$G$37</definedName>
    <definedName name="NojapuutP">'NojapuutT'!$B$5:$H$12</definedName>
    <definedName name="permanto">'Permanto'!$B$3:$M$29</definedName>
    <definedName name="PermantoI">'Asetukset'!$G$33</definedName>
    <definedName name="pict1">'Asetukset'!$H$21</definedName>
    <definedName name="pict2">'Asetukset'!$H$22</definedName>
    <definedName name="Puomi">'Puomi'!$B$3:$M$10</definedName>
    <definedName name="PuomiI">'Asetukset'!$G$39</definedName>
    <definedName name="rekki">'Rekki'!$B$3:$M$29</definedName>
    <definedName name="RekkiI">'Asetukset'!$G$38</definedName>
    <definedName name="RekkiP">'RekkiT'!$B$5:$H$31</definedName>
    <definedName name="renkaat">'Renkaat'!$B$3:$M$29</definedName>
    <definedName name="RenkaatI">'Asetukset'!$G$35</definedName>
    <definedName name="suorittajaOtsikossa">'Asetukset'!$C$12</definedName>
    <definedName name="suorittajaTaulukossa">'Asetukset'!$C$13</definedName>
    <definedName name="suorituskorostus">'Asetukset'!$C$8</definedName>
    <definedName name="teline1">'Asetukset'!$C$21</definedName>
    <definedName name="teline1Kuva">'Asetukset'!$G$21</definedName>
    <definedName name="teline1name">'Asetukset'!$F$21</definedName>
    <definedName name="teline2">'Asetukset'!$C$22</definedName>
    <definedName name="teline2kuva">'Asetukset'!$G$22</definedName>
    <definedName name="teline2name">'Asetukset'!$F$22</definedName>
    <definedName name="telinek1">'Asetukset'!$G$21</definedName>
    <definedName name="telinek2">'Asetukset'!$G$22</definedName>
    <definedName name="tuloksennayttoaikaisona">'Asetukset'!$C$10</definedName>
    <definedName name="tuloksennayttoaikalajittelunjalkeen">'Asetukset'!$C$11</definedName>
    <definedName name="tuloksenTaustavari">'Asetukset'!$C$4</definedName>
    <definedName name="tuloksenTaustavari2">'Asetukset'!$C$5</definedName>
    <definedName name="tulosalue">'Tulokset'!$A$5:$N$31</definedName>
    <definedName name="tulosotsikko">'Asetukset'!$C$25</definedName>
    <definedName name="tulostus">'Tulostus'!$B$5:$M$31</definedName>
    <definedName name="viivoitaTausta">'Asetukset'!$C$18</definedName>
  </definedNames>
  <calcPr fullCalcOnLoad="1"/>
</workbook>
</file>

<file path=xl/sharedStrings.xml><?xml version="1.0" encoding="utf-8"?>
<sst xmlns="http://schemas.openxmlformats.org/spreadsheetml/2006/main" count="802" uniqueCount="292">
  <si>
    <t/>
  </si>
  <si>
    <t>Maria Åman</t>
  </si>
  <si>
    <t>J.Darlington</t>
  </si>
  <si>
    <t>Korostus kun tullaan suoritukseen</t>
  </si>
  <si>
    <t>Jukka Hentunen</t>
  </si>
  <si>
    <t>D-sarakkeen malli</t>
  </si>
  <si>
    <t>M.Leinonen</t>
  </si>
  <si>
    <t>M.Pakkanen</t>
  </si>
  <si>
    <t>HyppyT</t>
  </si>
  <si>
    <t>Jani Tuppurainen</t>
  </si>
  <si>
    <t>E2</t>
  </si>
  <si>
    <t>Permanto</t>
  </si>
  <si>
    <t>E1</t>
  </si>
  <si>
    <t>Nimi</t>
  </si>
  <si>
    <t>E4</t>
  </si>
  <si>
    <t>KTV</t>
  </si>
  <si>
    <t>E3</t>
  </si>
  <si>
    <t>http://users.jyu.fi/~vesal/kurssit/excel/tuloslaskenta/logot/</t>
  </si>
  <si>
    <t>tuloksennayttoaikaisona</t>
  </si>
  <si>
    <t>HyppyI</t>
  </si>
  <si>
    <t>Mikael Granlund</t>
  </si>
  <si>
    <t xml:space="preserve"> </t>
  </si>
  <si>
    <t>Anniina Muilu</t>
  </si>
  <si>
    <t>Näytetäänkö suorittaja otsikossa</t>
  </si>
  <si>
    <t>väh</t>
  </si>
  <si>
    <t>kuka2</t>
  </si>
  <si>
    <t>kuka1</t>
  </si>
  <si>
    <t>Pekka Jormakka</t>
  </si>
  <si>
    <t>Toni Rajala</t>
  </si>
  <si>
    <t>2</t>
  </si>
  <si>
    <t>1</t>
  </si>
  <si>
    <t>PermantoI</t>
  </si>
  <si>
    <t>Yht</t>
  </si>
  <si>
    <t>Perusväri 2</t>
  </si>
  <si>
    <t>PermantoT</t>
  </si>
  <si>
    <t>Voimisteluseura Kieppi</t>
  </si>
  <si>
    <t>suor</t>
  </si>
  <si>
    <t>TV</t>
  </si>
  <si>
    <t>viivoitaTausta</t>
  </si>
  <si>
    <t>D</t>
  </si>
  <si>
    <t>E</t>
  </si>
  <si>
    <t>G</t>
  </si>
  <si>
    <t>B</t>
  </si>
  <si>
    <t>Asetuksen selitys===</t>
  </si>
  <si>
    <t>Ville Leino</t>
  </si>
  <si>
    <t>TuUL</t>
  </si>
  <si>
    <t>Korostusväri tuloksen näyttämiseksi</t>
  </si>
  <si>
    <t>J.Jäkälä</t>
  </si>
  <si>
    <t>M</t>
  </si>
  <si>
    <t>Kuvatiedoston nimen alku</t>
  </si>
  <si>
    <t>A.Rautiainen</t>
  </si>
  <si>
    <t>H</t>
  </si>
  <si>
    <t>Nro</t>
  </si>
  <si>
    <t>V.Vuosjoki</t>
  </si>
  <si>
    <t>Elina Ahmala</t>
  </si>
  <si>
    <t>korostusvari</t>
  </si>
  <si>
    <t>Q</t>
  </si>
  <si>
    <t>Finaali</t>
  </si>
  <si>
    <t>R</t>
  </si>
  <si>
    <t>V.Immonen</t>
  </si>
  <si>
    <t>Paikka</t>
  </si>
  <si>
    <t>Mikä laji suorituspaikalla 1</t>
  </si>
  <si>
    <t>palauta loppu</t>
  </si>
  <si>
    <t>Maria Pakkanen</t>
  </si>
  <si>
    <t>Mikä laji suorituspaikalla 2</t>
  </si>
  <si>
    <t>kilpailijoidenMaaraFinaalissa</t>
  </si>
  <si>
    <t>Sami Lepistö</t>
  </si>
  <si>
    <t>suorittajaTaulukossa</t>
  </si>
  <si>
    <t>Rekki</t>
  </si>
  <si>
    <t>#EAEE04</t>
  </si>
  <si>
    <t>ss otettu</t>
  </si>
  <si>
    <t>Lajiteltavat</t>
  </si>
  <si>
    <t>Alppilan Salamat</t>
  </si>
  <si>
    <t>sij</t>
  </si>
  <si>
    <t>N.Knuutila</t>
  </si>
  <si>
    <t>Sivu</t>
  </si>
  <si>
    <t>=((((RC[-8]+RC[-6])+RC[-4])+{})+{})+RC[-2]</t>
  </si>
  <si>
    <t>Tytöt,finaali</t>
  </si>
  <si>
    <t>STVK</t>
  </si>
  <si>
    <t>Adeliina Sulkanen</t>
  </si>
  <si>
    <t>PuomiI</t>
  </si>
  <si>
    <t>Alexandra Ivanova</t>
  </si>
  <si>
    <t>Näytä suorittaja taulukossa</t>
  </si>
  <si>
    <t>Suorituspaikat</t>
  </si>
  <si>
    <t>Patricia Hämäläinen</t>
  </si>
  <si>
    <t>Nimilista</t>
  </si>
  <si>
    <t>Yhteensä perusväri</t>
  </si>
  <si>
    <t>L.Granroth</t>
  </si>
  <si>
    <t>Tupy</t>
  </si>
  <si>
    <t>finaalissaKilpailijoita</t>
  </si>
  <si>
    <t>Näytetäänkö finaaliin menijät</t>
  </si>
  <si>
    <t>AS</t>
  </si>
  <si>
    <t>tulosotsikko</t>
  </si>
  <si>
    <t>kilpailijoidenMaara</t>
  </si>
  <si>
    <t>new tehty</t>
  </si>
  <si>
    <t>Asetukset!C3</t>
  </si>
  <si>
    <t>Asetukset!C4</t>
  </si>
  <si>
    <t>STV</t>
  </si>
  <si>
    <t>riviä loppuun.</t>
  </si>
  <si>
    <t>Asetukset!C9</t>
  </si>
  <si>
    <t>Puomi</t>
  </si>
  <si>
    <t>Tiia Laisi</t>
  </si>
  <si>
    <t>Petteri Nokelainen</t>
  </si>
  <si>
    <t>Maija Leinonen</t>
  </si>
  <si>
    <t>Asetukset!C5</t>
  </si>
  <si>
    <t>Asetukset!C6</t>
  </si>
  <si>
    <t>finaali</t>
  </si>
  <si>
    <t>Asetukset!C8</t>
  </si>
  <si>
    <t>Tuloksen näyttöaika isona</t>
  </si>
  <si>
    <t>Suomen mestaruuskilpailut 
Jyväskylä 16.4.2011</t>
  </si>
  <si>
    <t>Finaalissa kilpailijoita</t>
  </si>
  <si>
    <t>RekkiT</t>
  </si>
  <si>
    <t>T.Nyberg</t>
  </si>
  <si>
    <t>Muita asetuksia</t>
  </si>
  <si>
    <t>RekkiI</t>
  </si>
  <si>
    <t>S.Karumo</t>
  </si>
  <si>
    <t>C.Lindén</t>
  </si>
  <si>
    <t>Viivi Immonen</t>
  </si>
  <si>
    <t>Lomakkeen leveys</t>
  </si>
  <si>
    <t>Kieppi</t>
  </si>
  <si>
    <t>=IF((RC[-2]={}),IF((RC[-2]=0),"","tie"),"")</t>
  </si>
  <si>
    <t>appHeight</t>
  </si>
  <si>
    <t>Miina Kokkonen</t>
  </si>
  <si>
    <t>Nea Kinnunen</t>
  </si>
  <si>
    <t>Jenna Smedman</t>
  </si>
  <si>
    <t>HYV</t>
  </si>
  <si>
    <t>#04EEFE</t>
  </si>
  <si>
    <t>kuvaloppu</t>
  </si>
  <si>
    <t>Suomen Taitovoimistelu Klubi</t>
  </si>
  <si>
    <t>Janne Lahti</t>
  </si>
  <si>
    <t>×</t>
  </si>
  <si>
    <t>#EA0818</t>
  </si>
  <si>
    <t>Tulostus</t>
  </si>
  <si>
    <t>settings end</t>
  </si>
  <si>
    <t>Teemu Eronen</t>
  </si>
  <si>
    <t>Tuuli Nyberg</t>
  </si>
  <si>
    <t>Hevonen</t>
  </si>
  <si>
    <t>Ossi Väänänen</t>
  </si>
  <si>
    <t>kärkeen</t>
  </si>
  <si>
    <t>Voimisteluseura Keski-Uusimaa</t>
  </si>
  <si>
    <t>Anniina Rautiainen</t>
  </si>
  <si>
    <t>Jani Rita</t>
  </si>
  <si>
    <t>kuvaalku</t>
  </si>
  <si>
    <t>_p.png</t>
  </si>
  <si>
    <t>Julia Darlington</t>
  </si>
  <si>
    <t>Yhteensä</t>
  </si>
  <si>
    <t>sek</t>
  </si>
  <si>
    <t>ero</t>
  </si>
  <si>
    <t>Viivoita tausta</t>
  </si>
  <si>
    <t>#04EE18</t>
  </si>
  <si>
    <t>Antti Pihlström</t>
  </si>
  <si>
    <t>tie</t>
  </si>
  <si>
    <t>appWidth</t>
  </si>
  <si>
    <t>#f8cf50</t>
  </si>
  <si>
    <t>RenkaatT</t>
  </si>
  <si>
    <t>Suvi Karumo</t>
  </si>
  <si>
    <t>Lyhenne</t>
  </si>
  <si>
    <t>Naiset</t>
  </si>
  <si>
    <t>P.Hämäläinen</t>
  </si>
  <si>
    <t>Jyvo</t>
  </si>
  <si>
    <t>Lisäselitystä</t>
  </si>
  <si>
    <t>Viimeinen sarake</t>
  </si>
  <si>
    <t>kilpailijoita</t>
  </si>
  <si>
    <t>RenkaatI</t>
  </si>
  <si>
    <t>Tulostusotsikko</t>
  </si>
  <si>
    <t>TTV</t>
  </si>
  <si>
    <t>N.Kinnunen</t>
  </si>
  <si>
    <t>Nimetyt alueet</t>
  </si>
  <si>
    <t>Tulosseura</t>
  </si>
  <si>
    <t>isFinal</t>
  </si>
  <si>
    <t>Noora Knuutila</t>
  </si>
  <si>
    <t>suorittajaOtsikossa</t>
  </si>
  <si>
    <t>Oulun Pyrintö</t>
  </si>
  <si>
    <t>Hakusarkkeet</t>
  </si>
  <si>
    <t xml:space="preserve">Tytöt 4-ottelu
</t>
  </si>
  <si>
    <t>Mika Järvinen</t>
  </si>
  <si>
    <t>Victoria Jakaus</t>
  </si>
  <si>
    <t>sp: 0</t>
  </si>
  <si>
    <t>Kuvatiedoston nimen loppu</t>
  </si>
  <si>
    <t>tuloksenTaustavari</t>
  </si>
  <si>
    <t>Marko Tuulola</t>
  </si>
  <si>
    <t>teline2</t>
  </si>
  <si>
    <t>teline1</t>
  </si>
  <si>
    <t>get index tehty</t>
  </si>
  <si>
    <t>Eritasonojapuut</t>
  </si>
  <si>
    <t>Kuka suorituspaikalla 2</t>
  </si>
  <si>
    <t>Kuka suorituspaikalla 1</t>
  </si>
  <si>
    <t>Nojapuut</t>
  </si>
  <si>
    <t>#D77E30</t>
  </si>
  <si>
    <t>Teline</t>
  </si>
  <si>
    <t>EritasonojapuutI</t>
  </si>
  <si>
    <t>HIFK</t>
  </si>
  <si>
    <t>Antti Jaatinen</t>
  </si>
  <si>
    <t>#ff00ff</t>
  </si>
  <si>
    <t>tulosalue</t>
  </si>
  <si>
    <t>settings start</t>
  </si>
  <si>
    <t>Julia Jäkälä</t>
  </si>
  <si>
    <t>Sami Vatanen</t>
  </si>
  <si>
    <t>Teemu Selänne</t>
  </si>
  <si>
    <t>HTV</t>
  </si>
  <si>
    <t>naytaFinaaliinMenijat</t>
  </si>
  <si>
    <t>Nr</t>
  </si>
  <si>
    <t>OP</t>
  </si>
  <si>
    <t>Tällä sivulla on ohjelman asetuksia</t>
  </si>
  <si>
    <t>V.Jakaus</t>
  </si>
  <si>
    <t>Asetuksen nimi</t>
  </si>
  <si>
    <t>Saara Halme</t>
  </si>
  <si>
    <t>Tuomas Pihlman</t>
  </si>
  <si>
    <t>Tulokset!A5:R34</t>
  </si>
  <si>
    <t>Teemu Pulkkinen</t>
  </si>
  <si>
    <t>===</t>
  </si>
  <si>
    <t>Asetuksen selitys</t>
  </si>
  <si>
    <t>Camilla Lindén</t>
  </si>
  <si>
    <t>Jokerit</t>
  </si>
  <si>
    <t>J.Smedman</t>
  </si>
  <si>
    <t>Nico Manelius</t>
  </si>
  <si>
    <t>A.Sulkanen</t>
  </si>
  <si>
    <t>M.Anttila</t>
  </si>
  <si>
    <t>Renkaat</t>
  </si>
  <si>
    <t>M.Kokkonen</t>
  </si>
  <si>
    <t>S.Halme</t>
  </si>
  <si>
    <t>#F7CE40</t>
  </si>
  <si>
    <t>M.Åman</t>
  </si>
  <si>
    <t>tuloksennayttoaikalajittelunjalkeen</t>
  </si>
  <si>
    <t>Ville Peltonen</t>
  </si>
  <si>
    <t>kaavaAlue</t>
  </si>
  <si>
    <t>E.Ahmala</t>
  </si>
  <si>
    <t>A.Muilu</t>
  </si>
  <si>
    <t>Maisa Anttilainen</t>
  </si>
  <si>
    <t>T.Laisi</t>
  </si>
  <si>
    <t>Tampereen Voimistelijat</t>
  </si>
  <si>
    <t>Lyhennetty nimi</t>
  </si>
  <si>
    <t>HevonenI</t>
  </si>
  <si>
    <t>E.Herva</t>
  </si>
  <si>
    <t>Lajit</t>
  </si>
  <si>
    <t>Juha-Pekka Hytönen</t>
  </si>
  <si>
    <t>Tähän 1 jos on finaali</t>
  </si>
  <si>
    <t>Automaattiset asetukset</t>
  </si>
  <si>
    <t>HevonenT</t>
  </si>
  <si>
    <t>tuloksenTaustavari2</t>
  </si>
  <si>
    <t>Ohje</t>
  </si>
  <si>
    <t>#eeddff</t>
  </si>
  <si>
    <t>Lomakkeen korkeus</t>
  </si>
  <si>
    <t>settings mini end</t>
  </si>
  <si>
    <t>Enna Herva</t>
  </si>
  <si>
    <t>M.Anttilainen</t>
  </si>
  <si>
    <t>Tulokset!E5:P34</t>
  </si>
  <si>
    <t>Alueen nimet</t>
  </si>
  <si>
    <t>Asetukset!C21</t>
  </si>
  <si>
    <t>NojapuutI</t>
  </si>
  <si>
    <t>Asetukset!C22</t>
  </si>
  <si>
    <t>Asetukset!C20</t>
  </si>
  <si>
    <t>settings mini start</t>
  </si>
  <si>
    <t>Lili Granroth</t>
  </si>
  <si>
    <t>vaihda näitä kunlaji vaihtuu, myös kuvat</t>
  </si>
  <si>
    <t>yht</t>
  </si>
  <si>
    <t>Saku Koivu</t>
  </si>
  <si>
    <t>Mari Anttila</t>
  </si>
  <si>
    <t>Näyttönimi</t>
  </si>
  <si>
    <t>Turun Urheiluliitto</t>
  </si>
  <si>
    <t>Turun Pyrkivä</t>
  </si>
  <si>
    <t>Hyppy</t>
  </si>
  <si>
    <t>NojapuutT</t>
  </si>
  <si>
    <t>Kilpailijoita</t>
  </si>
  <si>
    <t>Jari Jääskeläinen</t>
  </si>
  <si>
    <t>Juha Lind</t>
  </si>
  <si>
    <t>DsarakkeenMalli</t>
  </si>
  <si>
    <t>suorituskorostus</t>
  </si>
  <si>
    <t>A.Ivanova</t>
  </si>
  <si>
    <t>yksikkö</t>
  </si>
  <si>
    <t>VSK-U</t>
  </si>
  <si>
    <t>Tulos</t>
  </si>
  <si>
    <t>Asetukset!C10</t>
  </si>
  <si>
    <t>Asetukset!C11</t>
  </si>
  <si>
    <t>Asetukset!C12</t>
  </si>
  <si>
    <t>Asetukset!C13</t>
  </si>
  <si>
    <t>Miehet</t>
  </si>
  <si>
    <t>Kari Lehtonen</t>
  </si>
  <si>
    <t>Tuloksen näyttöaika lajittelun jälkeen</t>
  </si>
  <si>
    <t>Lempinimi:</t>
  </si>
  <si>
    <t>Tommi Kivistö</t>
  </si>
  <si>
    <t>Nayttoseura</t>
  </si>
  <si>
    <t>Veronika Vuosjoki</t>
  </si>
  <si>
    <t>Seura</t>
  </si>
  <si>
    <t>Ossi Louhivaara</t>
  </si>
  <si>
    <t>active sheet otettu</t>
  </si>
  <si>
    <t>Asetukset!C19</t>
  </si>
  <si>
    <t>Asetukset!C18</t>
  </si>
  <si>
    <t>Asetukset!C15</t>
  </si>
  <si>
    <t>Asetukset!C14</t>
  </si>
  <si>
    <t>Asetukset!C17</t>
  </si>
  <si>
    <t>Sami Salo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</si>
</sst>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"/>
    <numFmt numFmtId="166" formatCode="0.0"/>
    <numFmt numFmtId="167" formatCode="#,##0.000"/>
    <numFmt numFmtId="168" formatCode="0."/>
    <numFmt numFmtId="169" formatCode="#,##0.###############"/>
  </numFmts>
  <fonts count="67">
    <font>
      <sz val="10"/>
      <name val="Arial"/>
      <family val="2"/>
    </font>
    <font>
      <sz val="18"/>
      <color indexed="19"/>
      <name val="Arial"/>
      <family val="2"/>
    </font>
    <font>
      <sz val="10"/>
      <color indexed="19"/>
      <name val="Arial"/>
      <family val="2"/>
    </font>
    <font>
      <sz val="14"/>
      <color indexed="19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43"/>
      <name val="Arial"/>
      <family val="2"/>
    </font>
    <font>
      <b/>
      <sz val="14"/>
      <color indexed="19"/>
      <name val="Verdana"/>
      <family val="2"/>
    </font>
    <font>
      <b/>
      <sz val="12"/>
      <color indexed="19"/>
      <name val="Arial"/>
      <family val="2"/>
    </font>
    <font>
      <b/>
      <sz val="18"/>
      <color indexed="19"/>
      <name val="Arial"/>
      <family val="2"/>
    </font>
    <font>
      <sz val="10"/>
      <color indexed="30"/>
      <name val="Arial"/>
      <family val="2"/>
    </font>
    <font>
      <b/>
      <sz val="10"/>
      <color indexed="12"/>
      <name val="Arial"/>
      <family val="2"/>
    </font>
    <font>
      <b/>
      <sz val="10"/>
      <color indexed="26"/>
      <name val="Arial"/>
      <family val="2"/>
    </font>
    <font>
      <b/>
      <sz val="10"/>
      <color indexed="19"/>
      <name val="Verdana"/>
      <family val="2"/>
    </font>
    <font>
      <sz val="7"/>
      <color indexed="19"/>
      <name val="Verdana"/>
      <family val="2"/>
    </font>
    <font>
      <sz val="10"/>
      <color indexed="19"/>
      <name val="Verdana"/>
      <family val="2"/>
    </font>
    <font>
      <sz val="8"/>
      <color indexed="19"/>
      <name val="Verdana"/>
      <family val="2"/>
    </font>
    <font>
      <b/>
      <sz val="10"/>
      <color indexed="19"/>
      <name val="Arial"/>
      <family val="2"/>
    </font>
    <font>
      <sz val="8"/>
      <color indexed="19"/>
      <name val="Arial"/>
      <family val="2"/>
    </font>
    <font>
      <sz val="7"/>
      <color indexed="55"/>
      <name val="Verdana"/>
      <family val="2"/>
    </font>
    <font>
      <b/>
      <sz val="12"/>
      <color indexed="19"/>
      <name val="Verdana"/>
      <family val="2"/>
    </font>
    <font>
      <b/>
      <sz val="14"/>
      <color indexed="19"/>
      <name val="Arial"/>
      <family val="2"/>
    </font>
    <font>
      <sz val="14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8"/>
      <color indexed="30"/>
      <name val="Arial"/>
      <family val="2"/>
    </font>
    <font>
      <sz val="8"/>
      <color indexed="30"/>
      <name val="Verdana"/>
      <family val="2"/>
    </font>
    <font>
      <b/>
      <sz val="11"/>
      <color indexed="19"/>
      <name val="Arial"/>
      <family val="2"/>
    </font>
    <font>
      <b/>
      <sz val="24"/>
      <color indexed="19"/>
      <name val="Arial"/>
      <family val="2"/>
    </font>
    <font>
      <sz val="7"/>
      <color indexed="19"/>
      <name val="Arial"/>
      <family val="2"/>
    </font>
    <font>
      <b/>
      <sz val="14"/>
      <name val="Arial"/>
      <family val="2"/>
    </font>
    <font>
      <b/>
      <sz val="10"/>
      <color indexed="30"/>
      <name val="Arial"/>
      <family val="2"/>
    </font>
    <font>
      <sz val="8"/>
      <color indexed="5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30"/>
      <name val="Calibri"/>
      <family val="2"/>
    </font>
    <font>
      <sz val="11"/>
      <color indexed="18"/>
      <name val="Calibri"/>
      <family val="2"/>
    </font>
    <font>
      <i/>
      <sz val="11"/>
      <color indexed="14"/>
      <name val="Calibri"/>
      <family val="2"/>
    </font>
    <font>
      <b/>
      <sz val="11"/>
      <color indexed="19"/>
      <name val="Calibri"/>
      <family val="2"/>
    </font>
    <font>
      <sz val="11"/>
      <color indexed="3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84">
    <xf numFmtId="0" fontId="0" fillId="0" borderId="0" xfId="0" applyAlignment="1">
      <alignment vertical="center"/>
    </xf>
    <xf numFmtId="0" fontId="2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vertical="top" wrapText="1"/>
    </xf>
    <xf numFmtId="0" fontId="4" fillId="33" borderId="0" xfId="0" applyNumberFormat="1" applyFont="1" applyFill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0" fontId="2" fillId="33" borderId="0" xfId="0" applyNumberFormat="1" applyFont="1" applyFill="1" applyAlignment="1">
      <alignment wrapText="1"/>
    </xf>
    <xf numFmtId="164" fontId="2" fillId="33" borderId="0" xfId="0" applyNumberFormat="1" applyFont="1" applyFill="1" applyAlignment="1">
      <alignment wrapText="1"/>
    </xf>
    <xf numFmtId="164" fontId="2" fillId="34" borderId="0" xfId="0" applyNumberFormat="1" applyFont="1" applyFill="1" applyAlignment="1">
      <alignment wrapText="1"/>
    </xf>
    <xf numFmtId="164" fontId="2" fillId="35" borderId="0" xfId="0" applyNumberFormat="1" applyFont="1" applyFill="1" applyAlignment="1">
      <alignment wrapText="1"/>
    </xf>
    <xf numFmtId="164" fontId="2" fillId="36" borderId="0" xfId="0" applyNumberFormat="1" applyFont="1" applyFill="1" applyAlignment="1">
      <alignment wrapText="1"/>
    </xf>
    <xf numFmtId="164" fontId="2" fillId="37" borderId="0" xfId="0" applyNumberFormat="1" applyFont="1" applyFill="1" applyAlignment="1">
      <alignment wrapText="1"/>
    </xf>
    <xf numFmtId="164" fontId="2" fillId="38" borderId="0" xfId="0" applyNumberFormat="1" applyFont="1" applyFill="1" applyAlignment="1">
      <alignment wrapText="1"/>
    </xf>
    <xf numFmtId="4" fontId="2" fillId="33" borderId="0" xfId="0" applyNumberFormat="1" applyFont="1" applyFill="1" applyAlignment="1">
      <alignment horizontal="center" wrapText="1"/>
    </xf>
    <xf numFmtId="4" fontId="2" fillId="33" borderId="0" xfId="0" applyNumberFormat="1" applyFont="1" applyFill="1" applyAlignment="1">
      <alignment wrapText="1"/>
    </xf>
    <xf numFmtId="4" fontId="2" fillId="34" borderId="0" xfId="0" applyNumberFormat="1" applyFont="1" applyFill="1" applyAlignment="1">
      <alignment wrapText="1"/>
    </xf>
    <xf numFmtId="4" fontId="2" fillId="35" borderId="0" xfId="0" applyNumberFormat="1" applyFont="1" applyFill="1" applyAlignment="1">
      <alignment wrapText="1"/>
    </xf>
    <xf numFmtId="4" fontId="2" fillId="36" borderId="0" xfId="0" applyNumberFormat="1" applyFont="1" applyFill="1" applyAlignment="1">
      <alignment wrapText="1"/>
    </xf>
    <xf numFmtId="4" fontId="2" fillId="37" borderId="0" xfId="0" applyNumberFormat="1" applyFont="1" applyFill="1" applyAlignment="1">
      <alignment wrapText="1"/>
    </xf>
    <xf numFmtId="165" fontId="2" fillId="33" borderId="0" xfId="0" applyNumberFormat="1" applyFont="1" applyFill="1" applyAlignment="1">
      <alignment wrapText="1"/>
    </xf>
    <xf numFmtId="0" fontId="2" fillId="39" borderId="12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39" borderId="0" xfId="0" applyNumberFormat="1" applyFont="1" applyFill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wrapText="1"/>
    </xf>
    <xf numFmtId="0" fontId="2" fillId="33" borderId="12" xfId="0" applyNumberFormat="1" applyFont="1" applyFill="1" applyBorder="1" applyAlignment="1">
      <alignment wrapText="1"/>
    </xf>
    <xf numFmtId="0" fontId="2" fillId="40" borderId="0" xfId="0" applyNumberFormat="1" applyFont="1" applyFill="1" applyAlignment="1">
      <alignment wrapText="1"/>
    </xf>
    <xf numFmtId="0" fontId="4" fillId="33" borderId="10" xfId="0" applyNumberFormat="1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wrapText="1"/>
    </xf>
    <xf numFmtId="166" fontId="4" fillId="33" borderId="10" xfId="0" applyNumberFormat="1" applyFont="1" applyFill="1" applyBorder="1" applyAlignment="1">
      <alignment wrapText="1"/>
    </xf>
    <xf numFmtId="166" fontId="4" fillId="33" borderId="10" xfId="0" applyNumberFormat="1" applyFont="1" applyFill="1" applyBorder="1" applyAlignment="1">
      <alignment vertical="top" wrapText="1"/>
    </xf>
    <xf numFmtId="166" fontId="4" fillId="33" borderId="10" xfId="0" applyNumberFormat="1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 wrapText="1"/>
    </xf>
    <xf numFmtId="166" fontId="2" fillId="34" borderId="0" xfId="0" applyNumberFormat="1" applyFont="1" applyFill="1" applyAlignment="1">
      <alignment wrapText="1"/>
    </xf>
    <xf numFmtId="166" fontId="2" fillId="35" borderId="0" xfId="0" applyNumberFormat="1" applyFont="1" applyFill="1" applyAlignment="1">
      <alignment wrapText="1"/>
    </xf>
    <xf numFmtId="166" fontId="2" fillId="36" borderId="0" xfId="0" applyNumberFormat="1" applyFont="1" applyFill="1" applyAlignment="1">
      <alignment wrapText="1"/>
    </xf>
    <xf numFmtId="166" fontId="2" fillId="37" borderId="0" xfId="0" applyNumberFormat="1" applyFont="1" applyFill="1" applyAlignment="1">
      <alignment wrapText="1"/>
    </xf>
    <xf numFmtId="166" fontId="2" fillId="38" borderId="0" xfId="0" applyNumberFormat="1" applyFont="1" applyFill="1" applyAlignment="1">
      <alignment wrapText="1"/>
    </xf>
    <xf numFmtId="2" fontId="2" fillId="33" borderId="0" xfId="0" applyNumberFormat="1" applyFont="1" applyFill="1" applyAlignment="1">
      <alignment horizontal="center" wrapText="1"/>
    </xf>
    <xf numFmtId="2" fontId="2" fillId="33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10" fillId="41" borderId="0" xfId="0" applyNumberFormat="1" applyFont="1" applyFill="1" applyAlignment="1">
      <alignment horizontal="right" vertical="center" wrapText="1"/>
    </xf>
    <xf numFmtId="2" fontId="9" fillId="41" borderId="0" xfId="0" applyNumberFormat="1" applyFont="1" applyFill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0" fillId="41" borderId="0" xfId="0" applyNumberFormat="1" applyFont="1" applyFill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165" fontId="11" fillId="33" borderId="10" xfId="0" applyNumberFormat="1" applyFont="1" applyFill="1" applyBorder="1" applyAlignment="1">
      <alignment wrapText="1"/>
    </xf>
    <xf numFmtId="4" fontId="2" fillId="41" borderId="0" xfId="0" applyNumberFormat="1" applyFont="1" applyFill="1" applyAlignment="1">
      <alignment wrapText="1"/>
    </xf>
    <xf numFmtId="0" fontId="12" fillId="33" borderId="0" xfId="0" applyNumberFormat="1" applyFont="1" applyFill="1" applyAlignment="1">
      <alignment vertical="center" wrapText="1"/>
    </xf>
    <xf numFmtId="3" fontId="2" fillId="33" borderId="0" xfId="0" applyNumberFormat="1" applyFont="1" applyFill="1" applyAlignment="1">
      <alignment vertical="center" wrapText="1"/>
    </xf>
    <xf numFmtId="0" fontId="2" fillId="33" borderId="0" xfId="0" applyNumberFormat="1" applyFont="1" applyFill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0" fontId="2" fillId="33" borderId="0" xfId="0" applyNumberFormat="1" applyFont="1" applyFill="1" applyAlignment="1">
      <alignment horizontal="right" vertical="center" wrapText="1"/>
    </xf>
    <xf numFmtId="4" fontId="2" fillId="33" borderId="0" xfId="0" applyNumberFormat="1" applyFont="1" applyFill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Alignment="1">
      <alignment vertical="center" wrapText="1"/>
    </xf>
    <xf numFmtId="168" fontId="2" fillId="33" borderId="12" xfId="0" applyNumberFormat="1" applyFont="1" applyFill="1" applyBorder="1" applyAlignment="1">
      <alignment wrapText="1"/>
    </xf>
    <xf numFmtId="0" fontId="13" fillId="39" borderId="0" xfId="0" applyNumberFormat="1" applyFont="1" applyFill="1" applyAlignment="1">
      <alignment wrapText="1"/>
    </xf>
    <xf numFmtId="164" fontId="14" fillId="39" borderId="0" xfId="0" applyNumberFormat="1" applyFont="1" applyFill="1" applyAlignment="1">
      <alignment wrapText="1"/>
    </xf>
    <xf numFmtId="4" fontId="15" fillId="39" borderId="0" xfId="0" applyNumberFormat="1" applyFont="1" applyFill="1" applyAlignment="1">
      <alignment wrapText="1"/>
    </xf>
    <xf numFmtId="164" fontId="16" fillId="39" borderId="13" xfId="0" applyNumberFormat="1" applyFont="1" applyFill="1" applyBorder="1" applyAlignment="1">
      <alignment wrapText="1"/>
    </xf>
    <xf numFmtId="4" fontId="15" fillId="39" borderId="14" xfId="0" applyNumberFormat="1" applyFont="1" applyFill="1" applyBorder="1" applyAlignment="1">
      <alignment wrapText="1"/>
    </xf>
    <xf numFmtId="164" fontId="14" fillId="39" borderId="12" xfId="0" applyNumberFormat="1" applyFont="1" applyFill="1" applyBorder="1" applyAlignment="1">
      <alignment wrapText="1"/>
    </xf>
    <xf numFmtId="164" fontId="16" fillId="39" borderId="0" xfId="0" applyNumberFormat="1" applyFont="1" applyFill="1" applyAlignment="1">
      <alignment wrapText="1"/>
    </xf>
    <xf numFmtId="167" fontId="13" fillId="39" borderId="0" xfId="0" applyNumberFormat="1" applyFont="1" applyFill="1" applyAlignment="1">
      <alignment wrapText="1"/>
    </xf>
    <xf numFmtId="4" fontId="2" fillId="41" borderId="0" xfId="0" applyNumberFormat="1" applyFont="1" applyFill="1" applyAlignment="1">
      <alignment vertical="center" wrapText="1"/>
    </xf>
    <xf numFmtId="0" fontId="5" fillId="41" borderId="0" xfId="0" applyNumberFormat="1" applyFont="1" applyFill="1" applyAlignment="1">
      <alignment wrapText="1"/>
    </xf>
    <xf numFmtId="168" fontId="2" fillId="42" borderId="12" xfId="0" applyNumberFormat="1" applyFont="1" applyFill="1" applyBorder="1" applyAlignment="1">
      <alignment wrapText="1"/>
    </xf>
    <xf numFmtId="0" fontId="2" fillId="43" borderId="0" xfId="0" applyNumberFormat="1" applyFont="1" applyFill="1" applyAlignment="1">
      <alignment/>
    </xf>
    <xf numFmtId="0" fontId="13" fillId="43" borderId="0" xfId="0" applyNumberFormat="1" applyFont="1" applyFill="1" applyAlignment="1">
      <alignment/>
    </xf>
    <xf numFmtId="164" fontId="14" fillId="43" borderId="0" xfId="0" applyNumberFormat="1" applyFont="1" applyFill="1" applyAlignment="1">
      <alignment/>
    </xf>
    <xf numFmtId="4" fontId="15" fillId="43" borderId="0" xfId="0" applyNumberFormat="1" applyFont="1" applyFill="1" applyAlignment="1">
      <alignment/>
    </xf>
    <xf numFmtId="164" fontId="16" fillId="43" borderId="13" xfId="0" applyNumberFormat="1" applyFont="1" applyFill="1" applyBorder="1" applyAlignment="1">
      <alignment/>
    </xf>
    <xf numFmtId="4" fontId="15" fillId="43" borderId="14" xfId="0" applyNumberFormat="1" applyFont="1" applyFill="1" applyBorder="1" applyAlignment="1">
      <alignment/>
    </xf>
    <xf numFmtId="164" fontId="14" fillId="43" borderId="12" xfId="0" applyNumberFormat="1" applyFont="1" applyFill="1" applyBorder="1" applyAlignment="1">
      <alignment/>
    </xf>
    <xf numFmtId="167" fontId="13" fillId="43" borderId="0" xfId="0" applyNumberFormat="1" applyFont="1" applyFill="1" applyAlignment="1">
      <alignment/>
    </xf>
    <xf numFmtId="4" fontId="15" fillId="39" borderId="15" xfId="0" applyNumberFormat="1" applyFont="1" applyFill="1" applyBorder="1" applyAlignment="1">
      <alignment wrapText="1"/>
    </xf>
    <xf numFmtId="164" fontId="16" fillId="43" borderId="12" xfId="0" applyNumberFormat="1" applyFont="1" applyFill="1" applyBorder="1" applyAlignment="1">
      <alignment/>
    </xf>
    <xf numFmtId="164" fontId="16" fillId="43" borderId="0" xfId="0" applyNumberFormat="1" applyFont="1" applyFill="1" applyAlignment="1">
      <alignment/>
    </xf>
    <xf numFmtId="164" fontId="14" fillId="39" borderId="13" xfId="0" applyNumberFormat="1" applyFont="1" applyFill="1" applyBorder="1" applyAlignment="1">
      <alignment wrapText="1"/>
    </xf>
    <xf numFmtId="4" fontId="15" fillId="43" borderId="15" xfId="0" applyNumberFormat="1" applyFont="1" applyFill="1" applyBorder="1" applyAlignment="1">
      <alignment/>
    </xf>
    <xf numFmtId="164" fontId="16" fillId="39" borderId="12" xfId="0" applyNumberFormat="1" applyFont="1" applyFill="1" applyBorder="1" applyAlignment="1">
      <alignment wrapText="1"/>
    </xf>
    <xf numFmtId="4" fontId="15" fillId="39" borderId="10" xfId="0" applyNumberFormat="1" applyFont="1" applyFill="1" applyBorder="1" applyAlignment="1">
      <alignment wrapText="1"/>
    </xf>
    <xf numFmtId="4" fontId="15" fillId="39" borderId="11" xfId="0" applyNumberFormat="1" applyFont="1" applyFill="1" applyBorder="1" applyAlignment="1">
      <alignment wrapText="1"/>
    </xf>
    <xf numFmtId="164" fontId="14" fillId="43" borderId="13" xfId="0" applyNumberFormat="1" applyFont="1" applyFill="1" applyBorder="1" applyAlignment="1">
      <alignment/>
    </xf>
    <xf numFmtId="168" fontId="2" fillId="42" borderId="0" xfId="0" applyNumberFormat="1" applyFont="1" applyFill="1" applyAlignment="1">
      <alignment wrapText="1"/>
    </xf>
    <xf numFmtId="0" fontId="17" fillId="41" borderId="12" xfId="0" applyNumberFormat="1" applyFont="1" applyFill="1" applyBorder="1" applyAlignment="1">
      <alignment vertical="center" wrapText="1"/>
    </xf>
    <xf numFmtId="3" fontId="2" fillId="41" borderId="0" xfId="0" applyNumberFormat="1" applyFont="1" applyFill="1" applyAlignment="1">
      <alignment vertical="top" wrapText="1"/>
    </xf>
    <xf numFmtId="0" fontId="17" fillId="41" borderId="0" xfId="0" applyNumberFormat="1" applyFont="1" applyFill="1" applyAlignment="1">
      <alignment wrapText="1"/>
    </xf>
    <xf numFmtId="164" fontId="18" fillId="41" borderId="0" xfId="0" applyNumberFormat="1" applyFont="1" applyFill="1" applyAlignment="1">
      <alignment wrapText="1"/>
    </xf>
    <xf numFmtId="4" fontId="2" fillId="41" borderId="0" xfId="0" applyNumberFormat="1" applyFont="1" applyFill="1" applyAlignment="1">
      <alignment horizontal="right" wrapText="1"/>
    </xf>
    <xf numFmtId="165" fontId="17" fillId="41" borderId="0" xfId="0" applyNumberFormat="1" applyFont="1" applyFill="1" applyAlignment="1">
      <alignment wrapText="1"/>
    </xf>
    <xf numFmtId="3" fontId="0" fillId="41" borderId="0" xfId="0" applyNumberFormat="1" applyFont="1" applyFill="1" applyAlignment="1">
      <alignment wrapText="1"/>
    </xf>
    <xf numFmtId="164" fontId="19" fillId="41" borderId="0" xfId="0" applyNumberFormat="1" applyFont="1" applyFill="1" applyAlignment="1">
      <alignment vertical="center" wrapText="1"/>
    </xf>
    <xf numFmtId="4" fontId="15" fillId="41" borderId="0" xfId="0" applyNumberFormat="1" applyFont="1" applyFill="1" applyAlignment="1">
      <alignment horizontal="right" vertical="center" wrapText="1"/>
    </xf>
    <xf numFmtId="4" fontId="15" fillId="41" borderId="0" xfId="0" applyNumberFormat="1" applyFont="1" applyFill="1" applyAlignment="1">
      <alignment vertical="center" wrapText="1"/>
    </xf>
    <xf numFmtId="0" fontId="2" fillId="39" borderId="11" xfId="0" applyNumberFormat="1" applyFont="1" applyFill="1" applyBorder="1" applyAlignment="1">
      <alignment horizontal="center" vertical="center" wrapText="1"/>
    </xf>
    <xf numFmtId="0" fontId="7" fillId="39" borderId="15" xfId="0" applyNumberFormat="1" applyFont="1" applyFill="1" applyBorder="1" applyAlignment="1">
      <alignment horizontal="right" vertical="center" wrapText="1"/>
    </xf>
    <xf numFmtId="2" fontId="8" fillId="39" borderId="15" xfId="0" applyNumberFormat="1" applyFont="1" applyFill="1" applyBorder="1" applyAlignment="1">
      <alignment horizontal="center" vertical="center" wrapText="1"/>
    </xf>
    <xf numFmtId="2" fontId="8" fillId="39" borderId="16" xfId="0" applyNumberFormat="1" applyFont="1" applyFill="1" applyBorder="1" applyAlignment="1">
      <alignment horizontal="center" vertical="center" wrapText="1"/>
    </xf>
    <xf numFmtId="0" fontId="0" fillId="41" borderId="12" xfId="0" applyNumberFormat="1" applyFont="1" applyFill="1" applyBorder="1" applyAlignment="1">
      <alignment wrapText="1"/>
    </xf>
    <xf numFmtId="165" fontId="4" fillId="33" borderId="10" xfId="0" applyNumberFormat="1" applyFont="1" applyFill="1" applyBorder="1" applyAlignment="1">
      <alignment horizontal="center" vertical="top" wrapText="1"/>
    </xf>
    <xf numFmtId="165" fontId="2" fillId="41" borderId="10" xfId="0" applyNumberFormat="1" applyFont="1" applyFill="1" applyBorder="1" applyAlignment="1">
      <alignment wrapText="1"/>
    </xf>
    <xf numFmtId="0" fontId="4" fillId="33" borderId="11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wrapText="1"/>
    </xf>
    <xf numFmtId="165" fontId="2" fillId="33" borderId="11" xfId="0" applyNumberFormat="1" applyFont="1" applyFill="1" applyBorder="1" applyAlignment="1">
      <alignment horizontal="center" wrapText="1"/>
    </xf>
    <xf numFmtId="165" fontId="2" fillId="41" borderId="0" xfId="0" applyNumberFormat="1" applyFont="1" applyFill="1" applyAlignment="1">
      <alignment wrapText="1"/>
    </xf>
    <xf numFmtId="168" fontId="2" fillId="33" borderId="10" xfId="0" applyNumberFormat="1" applyFont="1" applyFill="1" applyBorder="1" applyAlignment="1">
      <alignment wrapText="1"/>
    </xf>
    <xf numFmtId="0" fontId="2" fillId="39" borderId="10" xfId="0" applyNumberFormat="1" applyFont="1" applyFill="1" applyBorder="1" applyAlignment="1">
      <alignment wrapText="1"/>
    </xf>
    <xf numFmtId="0" fontId="17" fillId="39" borderId="10" xfId="0" applyNumberFormat="1" applyFont="1" applyFill="1" applyBorder="1" applyAlignment="1">
      <alignment wrapText="1"/>
    </xf>
    <xf numFmtId="0" fontId="2" fillId="39" borderId="10" xfId="0" applyNumberFormat="1" applyFont="1" applyFill="1" applyBorder="1" applyAlignment="1">
      <alignment/>
    </xf>
    <xf numFmtId="164" fontId="2" fillId="39" borderId="10" xfId="0" applyNumberFormat="1" applyFont="1" applyFill="1" applyBorder="1" applyAlignment="1">
      <alignment wrapText="1"/>
    </xf>
    <xf numFmtId="4" fontId="2" fillId="39" borderId="10" xfId="0" applyNumberFormat="1" applyFont="1" applyFill="1" applyBorder="1" applyAlignment="1">
      <alignment wrapText="1"/>
    </xf>
    <xf numFmtId="4" fontId="17" fillId="39" borderId="10" xfId="0" applyNumberFormat="1" applyFont="1" applyFill="1" applyBorder="1" applyAlignment="1">
      <alignment wrapText="1"/>
    </xf>
    <xf numFmtId="167" fontId="17" fillId="39" borderId="10" xfId="0" applyNumberFormat="1" applyFont="1" applyFill="1" applyBorder="1" applyAlignment="1">
      <alignment wrapText="1"/>
    </xf>
    <xf numFmtId="168" fontId="2" fillId="33" borderId="0" xfId="0" applyNumberFormat="1" applyFont="1" applyFill="1" applyAlignment="1">
      <alignment wrapText="1"/>
    </xf>
    <xf numFmtId="0" fontId="17" fillId="43" borderId="0" xfId="0" applyNumberFormat="1" applyFont="1" applyFill="1" applyAlignment="1">
      <alignment/>
    </xf>
    <xf numFmtId="164" fontId="2" fillId="43" borderId="0" xfId="0" applyNumberFormat="1" applyFont="1" applyFill="1" applyAlignment="1">
      <alignment/>
    </xf>
    <xf numFmtId="4" fontId="2" fillId="43" borderId="0" xfId="0" applyNumberFormat="1" applyFont="1" applyFill="1" applyAlignment="1">
      <alignment/>
    </xf>
    <xf numFmtId="4" fontId="17" fillId="43" borderId="0" xfId="0" applyNumberFormat="1" applyFont="1" applyFill="1" applyAlignment="1">
      <alignment/>
    </xf>
    <xf numFmtId="167" fontId="17" fillId="43" borderId="0" xfId="0" applyNumberFormat="1" applyFont="1" applyFill="1" applyAlignment="1">
      <alignment/>
    </xf>
    <xf numFmtId="0" fontId="2" fillId="39" borderId="0" xfId="0" applyNumberFormat="1" applyFont="1" applyFill="1" applyAlignment="1">
      <alignment/>
    </xf>
    <xf numFmtId="0" fontId="17" fillId="39" borderId="0" xfId="0" applyNumberFormat="1" applyFont="1" applyFill="1" applyAlignment="1">
      <alignment/>
    </xf>
    <xf numFmtId="164" fontId="2" fillId="39" borderId="0" xfId="0" applyNumberFormat="1" applyFont="1" applyFill="1" applyAlignment="1">
      <alignment wrapText="1"/>
    </xf>
    <xf numFmtId="4" fontId="2" fillId="39" borderId="0" xfId="0" applyNumberFormat="1" applyFont="1" applyFill="1" applyAlignment="1">
      <alignment wrapText="1"/>
    </xf>
    <xf numFmtId="4" fontId="17" fillId="39" borderId="0" xfId="0" applyNumberFormat="1" applyFont="1" applyFill="1" applyAlignment="1">
      <alignment wrapText="1"/>
    </xf>
    <xf numFmtId="167" fontId="17" fillId="39" borderId="0" xfId="0" applyNumberFormat="1" applyFont="1" applyFill="1" applyAlignment="1">
      <alignment wrapText="1"/>
    </xf>
    <xf numFmtId="0" fontId="2" fillId="41" borderId="0" xfId="0" applyNumberFormat="1" applyFont="1" applyFill="1" applyAlignment="1">
      <alignment wrapText="1"/>
    </xf>
    <xf numFmtId="164" fontId="2" fillId="41" borderId="0" xfId="0" applyNumberFormat="1" applyFont="1" applyFill="1" applyAlignment="1">
      <alignment wrapText="1"/>
    </xf>
    <xf numFmtId="2" fontId="2" fillId="41" borderId="0" xfId="0" applyNumberFormat="1" applyFont="1" applyFill="1" applyAlignment="1">
      <alignment wrapText="1"/>
    </xf>
    <xf numFmtId="0" fontId="2" fillId="41" borderId="11" xfId="0" applyNumberFormat="1" applyFont="1" applyFill="1" applyBorder="1" applyAlignment="1">
      <alignment wrapText="1"/>
    </xf>
    <xf numFmtId="165" fontId="2" fillId="41" borderId="11" xfId="0" applyNumberFormat="1" applyFont="1" applyFill="1" applyBorder="1" applyAlignment="1">
      <alignment wrapText="1"/>
    </xf>
    <xf numFmtId="0" fontId="7" fillId="39" borderId="11" xfId="0" applyNumberFormat="1" applyFont="1" applyFill="1" applyBorder="1" applyAlignment="1">
      <alignment vertical="center" wrapText="1"/>
    </xf>
    <xf numFmtId="0" fontId="7" fillId="39" borderId="11" xfId="0" applyNumberFormat="1" applyFont="1" applyFill="1" applyBorder="1" applyAlignment="1">
      <alignment vertical="center"/>
    </xf>
    <xf numFmtId="4" fontId="20" fillId="39" borderId="11" xfId="0" applyNumberFormat="1" applyFont="1" applyFill="1" applyBorder="1" applyAlignment="1">
      <alignment vertical="center" wrapText="1"/>
    </xf>
    <xf numFmtId="2" fontId="8" fillId="41" borderId="15" xfId="0" applyNumberFormat="1" applyFont="1" applyFill="1" applyBorder="1" applyAlignment="1">
      <alignment horizontal="right" vertical="center" wrapText="1"/>
    </xf>
    <xf numFmtId="2" fontId="8" fillId="41" borderId="15" xfId="0" applyNumberFormat="1" applyFont="1" applyFill="1" applyBorder="1" applyAlignment="1">
      <alignment horizontal="center" vertical="center" wrapText="1"/>
    </xf>
    <xf numFmtId="0" fontId="2" fillId="41" borderId="12" xfId="0" applyNumberFormat="1" applyFont="1" applyFill="1" applyBorder="1" applyAlignment="1">
      <alignment wrapText="1"/>
    </xf>
    <xf numFmtId="164" fontId="4" fillId="41" borderId="10" xfId="0" applyNumberFormat="1" applyFont="1" applyFill="1" applyBorder="1" applyAlignment="1">
      <alignment wrapText="1"/>
    </xf>
    <xf numFmtId="49" fontId="3" fillId="41" borderId="10" xfId="0" applyNumberFormat="1" applyFont="1" applyFill="1" applyBorder="1" applyAlignment="1">
      <alignment horizontal="center" vertical="center" wrapText="1"/>
    </xf>
    <xf numFmtId="4" fontId="4" fillId="41" borderId="10" xfId="0" applyNumberFormat="1" applyFont="1" applyFill="1" applyBorder="1" applyAlignment="1">
      <alignment vertical="top" wrapText="1"/>
    </xf>
    <xf numFmtId="4" fontId="4" fillId="41" borderId="10" xfId="0" applyNumberFormat="1" applyFont="1" applyFill="1" applyBorder="1" applyAlignment="1">
      <alignment horizontal="right" vertical="top" wrapText="1"/>
    </xf>
    <xf numFmtId="165" fontId="4" fillId="41" borderId="17" xfId="0" applyNumberFormat="1" applyFont="1" applyFill="1" applyBorder="1" applyAlignment="1">
      <alignment horizontal="center" vertical="top" wrapText="1"/>
    </xf>
    <xf numFmtId="165" fontId="2" fillId="41" borderId="18" xfId="0" applyNumberFormat="1" applyFont="1" applyFill="1" applyBorder="1" applyAlignment="1">
      <alignment wrapText="1"/>
    </xf>
    <xf numFmtId="164" fontId="2" fillId="41" borderId="11" xfId="0" applyNumberFormat="1" applyFont="1" applyFill="1" applyBorder="1" applyAlignment="1">
      <alignment horizontal="center" wrapText="1"/>
    </xf>
    <xf numFmtId="4" fontId="2" fillId="41" borderId="11" xfId="0" applyNumberFormat="1" applyFont="1" applyFill="1" applyBorder="1" applyAlignment="1">
      <alignment horizontal="center" wrapText="1"/>
    </xf>
    <xf numFmtId="0" fontId="2" fillId="41" borderId="11" xfId="0" applyNumberFormat="1" applyFont="1" applyFill="1" applyBorder="1" applyAlignment="1">
      <alignment horizontal="center" wrapText="1"/>
    </xf>
    <xf numFmtId="165" fontId="2" fillId="41" borderId="19" xfId="0" applyNumberFormat="1" applyFont="1" applyFill="1" applyBorder="1" applyAlignment="1">
      <alignment horizontal="center" wrapText="1"/>
    </xf>
    <xf numFmtId="165" fontId="2" fillId="41" borderId="12" xfId="0" applyNumberFormat="1" applyFont="1" applyFill="1" applyBorder="1" applyAlignment="1">
      <alignment wrapText="1"/>
    </xf>
    <xf numFmtId="164" fontId="2" fillId="41" borderId="10" xfId="0" applyNumberFormat="1" applyFont="1" applyFill="1" applyBorder="1" applyAlignment="1">
      <alignment wrapText="1"/>
    </xf>
    <xf numFmtId="4" fontId="2" fillId="41" borderId="10" xfId="0" applyNumberFormat="1" applyFont="1" applyFill="1" applyBorder="1" applyAlignment="1">
      <alignment wrapText="1"/>
    </xf>
    <xf numFmtId="4" fontId="17" fillId="41" borderId="17" xfId="0" applyNumberFormat="1" applyFont="1" applyFill="1" applyBorder="1" applyAlignment="1">
      <alignment wrapText="1"/>
    </xf>
    <xf numFmtId="165" fontId="17" fillId="41" borderId="20" xfId="0" applyNumberFormat="1" applyFont="1" applyFill="1" applyBorder="1" applyAlignment="1">
      <alignment wrapText="1"/>
    </xf>
    <xf numFmtId="0" fontId="2" fillId="43" borderId="0" xfId="0" applyNumberFormat="1" applyFont="1" applyFill="1" applyAlignment="1">
      <alignment wrapText="1"/>
    </xf>
    <xf numFmtId="0" fontId="17" fillId="43" borderId="0" xfId="0" applyNumberFormat="1" applyFont="1" applyFill="1" applyAlignment="1">
      <alignment wrapText="1"/>
    </xf>
    <xf numFmtId="4" fontId="17" fillId="41" borderId="13" xfId="0" applyNumberFormat="1" applyFont="1" applyFill="1" applyBorder="1" applyAlignment="1">
      <alignment wrapText="1"/>
    </xf>
    <xf numFmtId="165" fontId="17" fillId="41" borderId="21" xfId="0" applyNumberFormat="1" applyFont="1" applyFill="1" applyBorder="1" applyAlignment="1">
      <alignment wrapText="1"/>
    </xf>
    <xf numFmtId="0" fontId="17" fillId="39" borderId="0" xfId="0" applyNumberFormat="1" applyFont="1" applyFill="1" applyAlignment="1">
      <alignment wrapText="1"/>
    </xf>
    <xf numFmtId="164" fontId="2" fillId="39" borderId="0" xfId="0" applyNumberFormat="1" applyFont="1" applyFill="1" applyAlignment="1">
      <alignment/>
    </xf>
    <xf numFmtId="4" fontId="2" fillId="39" borderId="0" xfId="0" applyNumberFormat="1" applyFont="1" applyFill="1" applyAlignment="1">
      <alignment/>
    </xf>
    <xf numFmtId="4" fontId="17" fillId="39" borderId="0" xfId="0" applyNumberFormat="1" applyFont="1" applyFill="1" applyAlignment="1">
      <alignment/>
    </xf>
    <xf numFmtId="164" fontId="2" fillId="41" borderId="11" xfId="0" applyNumberFormat="1" applyFont="1" applyFill="1" applyBorder="1" applyAlignment="1">
      <alignment wrapText="1"/>
    </xf>
    <xf numFmtId="4" fontId="2" fillId="41" borderId="11" xfId="0" applyNumberFormat="1" applyFont="1" applyFill="1" applyBorder="1" applyAlignment="1">
      <alignment wrapText="1"/>
    </xf>
    <xf numFmtId="4" fontId="17" fillId="41" borderId="19" xfId="0" applyNumberFormat="1" applyFont="1" applyFill="1" applyBorder="1" applyAlignment="1">
      <alignment wrapText="1"/>
    </xf>
    <xf numFmtId="165" fontId="17" fillId="41" borderId="22" xfId="0" applyNumberFormat="1" applyFont="1" applyFill="1" applyBorder="1" applyAlignment="1">
      <alignment wrapText="1"/>
    </xf>
    <xf numFmtId="164" fontId="0" fillId="41" borderId="0" xfId="0" applyNumberFormat="1" applyFont="1" applyFill="1" applyAlignment="1">
      <alignment wrapText="1"/>
    </xf>
    <xf numFmtId="0" fontId="0" fillId="41" borderId="10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2" fontId="9" fillId="41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/>
    </xf>
    <xf numFmtId="0" fontId="2" fillId="41" borderId="0" xfId="0" applyNumberFormat="1" applyFont="1" applyFill="1" applyAlignment="1">
      <alignment vertical="center"/>
    </xf>
    <xf numFmtId="164" fontId="2" fillId="43" borderId="0" xfId="0" applyNumberFormat="1" applyFont="1" applyFill="1" applyAlignment="1">
      <alignment wrapText="1"/>
    </xf>
    <xf numFmtId="4" fontId="2" fillId="43" borderId="0" xfId="0" applyNumberFormat="1" applyFont="1" applyFill="1" applyAlignment="1">
      <alignment wrapText="1"/>
    </xf>
    <xf numFmtId="0" fontId="2" fillId="41" borderId="0" xfId="0" applyNumberFormat="1" applyFont="1" applyFill="1" applyAlignment="1">
      <alignment/>
    </xf>
    <xf numFmtId="0" fontId="2" fillId="41" borderId="13" xfId="0" applyNumberFormat="1" applyFont="1" applyFill="1" applyBorder="1" applyAlignment="1">
      <alignment wrapText="1"/>
    </xf>
    <xf numFmtId="4" fontId="17" fillId="43" borderId="0" xfId="0" applyNumberFormat="1" applyFont="1" applyFill="1" applyAlignment="1">
      <alignment wrapText="1"/>
    </xf>
    <xf numFmtId="0" fontId="2" fillId="39" borderId="14" xfId="0" applyNumberFormat="1" applyFont="1" applyFill="1" applyBorder="1" applyAlignment="1">
      <alignment horizontal="center" vertical="center" wrapText="1"/>
    </xf>
    <xf numFmtId="0" fontId="7" fillId="39" borderId="16" xfId="0" applyNumberFormat="1" applyFont="1" applyFill="1" applyBorder="1" applyAlignment="1">
      <alignment vertical="center" wrapText="1"/>
    </xf>
    <xf numFmtId="0" fontId="7" fillId="39" borderId="15" xfId="0" applyNumberFormat="1" applyFont="1" applyFill="1" applyBorder="1" applyAlignment="1">
      <alignment vertical="center"/>
    </xf>
    <xf numFmtId="4" fontId="20" fillId="39" borderId="15" xfId="0" applyNumberFormat="1" applyFont="1" applyFill="1" applyBorder="1" applyAlignment="1">
      <alignment vertical="center" wrapText="1"/>
    </xf>
    <xf numFmtId="0" fontId="4" fillId="33" borderId="23" xfId="0" applyNumberFormat="1" applyFont="1" applyFill="1" applyBorder="1" applyAlignment="1">
      <alignment wrapText="1"/>
    </xf>
    <xf numFmtId="0" fontId="2" fillId="33" borderId="19" xfId="0" applyNumberFormat="1" applyFont="1" applyFill="1" applyBorder="1" applyAlignment="1">
      <alignment horizontal="center" wrapText="1"/>
    </xf>
    <xf numFmtId="168" fontId="2" fillId="33" borderId="18" xfId="0" applyNumberFormat="1" applyFont="1" applyFill="1" applyBorder="1" applyAlignment="1">
      <alignment wrapText="1"/>
    </xf>
    <xf numFmtId="4" fontId="17" fillId="39" borderId="17" xfId="0" applyNumberFormat="1" applyFont="1" applyFill="1" applyBorder="1" applyAlignment="1">
      <alignment wrapText="1"/>
    </xf>
    <xf numFmtId="4" fontId="17" fillId="43" borderId="13" xfId="0" applyNumberFormat="1" applyFont="1" applyFill="1" applyBorder="1" applyAlignment="1">
      <alignment wrapText="1"/>
    </xf>
    <xf numFmtId="4" fontId="17" fillId="39" borderId="13" xfId="0" applyNumberFormat="1" applyFont="1" applyFill="1" applyBorder="1" applyAlignment="1">
      <alignment wrapText="1"/>
    </xf>
    <xf numFmtId="168" fontId="2" fillId="33" borderId="23" xfId="0" applyNumberFormat="1" applyFont="1" applyFill="1" applyBorder="1" applyAlignment="1">
      <alignment wrapText="1"/>
    </xf>
    <xf numFmtId="0" fontId="2" fillId="43" borderId="11" xfId="0" applyNumberFormat="1" applyFont="1" applyFill="1" applyBorder="1" applyAlignment="1">
      <alignment wrapText="1"/>
    </xf>
    <xf numFmtId="0" fontId="17" fillId="43" borderId="11" xfId="0" applyNumberFormat="1" applyFont="1" applyFill="1" applyBorder="1" applyAlignment="1">
      <alignment wrapText="1"/>
    </xf>
    <xf numFmtId="0" fontId="2" fillId="43" borderId="11" xfId="0" applyNumberFormat="1" applyFont="1" applyFill="1" applyBorder="1" applyAlignment="1">
      <alignment/>
    </xf>
    <xf numFmtId="164" fontId="2" fillId="43" borderId="11" xfId="0" applyNumberFormat="1" applyFont="1" applyFill="1" applyBorder="1" applyAlignment="1">
      <alignment wrapText="1"/>
    </xf>
    <xf numFmtId="4" fontId="2" fillId="43" borderId="11" xfId="0" applyNumberFormat="1" applyFont="1" applyFill="1" applyBorder="1" applyAlignment="1">
      <alignment wrapText="1"/>
    </xf>
    <xf numFmtId="4" fontId="17" fillId="43" borderId="19" xfId="0" applyNumberFormat="1" applyFont="1" applyFill="1" applyBorder="1" applyAlignment="1">
      <alignment wrapText="1"/>
    </xf>
    <xf numFmtId="0" fontId="2" fillId="41" borderId="16" xfId="0" applyNumberFormat="1" applyFont="1" applyFill="1" applyBorder="1" applyAlignment="1">
      <alignment wrapText="1"/>
    </xf>
    <xf numFmtId="0" fontId="2" fillId="41" borderId="15" xfId="0" applyNumberFormat="1" applyFont="1" applyFill="1" applyBorder="1" applyAlignment="1">
      <alignment wrapText="1"/>
    </xf>
    <xf numFmtId="0" fontId="2" fillId="41" borderId="24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vertical="center" wrapText="1"/>
    </xf>
    <xf numFmtId="0" fontId="24" fillId="0" borderId="0" xfId="0" applyNumberFormat="1" applyFont="1" applyFill="1" applyAlignment="1">
      <alignment vertical="center" wrapText="1"/>
    </xf>
    <xf numFmtId="0" fontId="25" fillId="0" borderId="11" xfId="0" applyNumberFormat="1" applyFont="1" applyFill="1" applyBorder="1" applyAlignment="1">
      <alignment wrapText="1"/>
    </xf>
    <xf numFmtId="4" fontId="26" fillId="0" borderId="11" xfId="0" applyNumberFormat="1" applyFont="1" applyFill="1" applyBorder="1" applyAlignment="1">
      <alignment horizontal="right" wrapText="1"/>
    </xf>
    <xf numFmtId="167" fontId="7" fillId="0" borderId="1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Alignment="1">
      <alignment horizontal="right" vertical="center" wrapText="1"/>
    </xf>
    <xf numFmtId="4" fontId="7" fillId="0" borderId="0" xfId="0" applyNumberFormat="1" applyFont="1" applyFill="1" applyAlignment="1">
      <alignment horizontal="right" vertical="center" wrapText="1"/>
    </xf>
    <xf numFmtId="0" fontId="17" fillId="0" borderId="10" xfId="0" applyNumberFormat="1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 horizontal="left" wrapText="1"/>
    </xf>
    <xf numFmtId="3" fontId="2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0" fillId="0" borderId="17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left" wrapText="1"/>
    </xf>
    <xf numFmtId="164" fontId="2" fillId="0" borderId="11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167" fontId="2" fillId="0" borderId="19" xfId="0" applyNumberFormat="1" applyFont="1" applyFill="1" applyBorder="1" applyAlignment="1">
      <alignment horizontal="center" wrapText="1"/>
    </xf>
    <xf numFmtId="168" fontId="2" fillId="0" borderId="18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 wrapText="1"/>
    </xf>
    <xf numFmtId="167" fontId="17" fillId="0" borderId="17" xfId="0" applyNumberFormat="1" applyFont="1" applyFill="1" applyBorder="1" applyAlignment="1">
      <alignment wrapText="1"/>
    </xf>
    <xf numFmtId="168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wrapText="1"/>
    </xf>
    <xf numFmtId="2" fontId="17" fillId="0" borderId="0" xfId="0" applyNumberFormat="1" applyFont="1" applyFill="1" applyAlignment="1">
      <alignment wrapText="1"/>
    </xf>
    <xf numFmtId="167" fontId="17" fillId="0" borderId="13" xfId="0" applyNumberFormat="1" applyFont="1" applyFill="1" applyBorder="1" applyAlignment="1">
      <alignment wrapText="1"/>
    </xf>
    <xf numFmtId="168" fontId="2" fillId="0" borderId="23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wrapText="1"/>
    </xf>
    <xf numFmtId="2" fontId="2" fillId="0" borderId="11" xfId="0" applyNumberFormat="1" applyFont="1" applyFill="1" applyBorder="1" applyAlignment="1">
      <alignment wrapText="1"/>
    </xf>
    <xf numFmtId="2" fontId="17" fillId="0" borderId="11" xfId="0" applyNumberFormat="1" applyFont="1" applyFill="1" applyBorder="1" applyAlignment="1">
      <alignment wrapText="1"/>
    </xf>
    <xf numFmtId="167" fontId="17" fillId="0" borderId="19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10" fillId="0" borderId="23" xfId="0" applyNumberFormat="1" applyFont="1" applyFill="1" applyBorder="1" applyAlignment="1">
      <alignment wrapText="1"/>
    </xf>
    <xf numFmtId="4" fontId="2" fillId="0" borderId="19" xfId="0" applyNumberFormat="1" applyFont="1" applyFill="1" applyBorder="1" applyAlignment="1">
      <alignment horizontal="center" wrapText="1"/>
    </xf>
    <xf numFmtId="2" fontId="17" fillId="0" borderId="17" xfId="0" applyNumberFormat="1" applyFont="1" applyFill="1" applyBorder="1" applyAlignment="1">
      <alignment wrapText="1"/>
    </xf>
    <xf numFmtId="2" fontId="17" fillId="0" borderId="13" xfId="0" applyNumberFormat="1" applyFont="1" applyFill="1" applyBorder="1" applyAlignment="1">
      <alignment wrapText="1"/>
    </xf>
    <xf numFmtId="2" fontId="17" fillId="0" borderId="19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center"/>
    </xf>
    <xf numFmtId="168" fontId="2" fillId="0" borderId="0" xfId="0" applyNumberFormat="1" applyFont="1" applyFill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2" fillId="33" borderId="15" xfId="0" applyNumberFormat="1" applyFont="1" applyFill="1" applyBorder="1" applyAlignment="1">
      <alignment wrapText="1"/>
    </xf>
    <xf numFmtId="0" fontId="28" fillId="44" borderId="10" xfId="0" applyNumberFormat="1" applyFont="1" applyFill="1" applyBorder="1" applyAlignment="1">
      <alignment wrapText="1"/>
    </xf>
    <xf numFmtId="0" fontId="2" fillId="45" borderId="0" xfId="0" applyNumberFormat="1" applyFont="1" applyFill="1" applyAlignment="1">
      <alignment wrapText="1"/>
    </xf>
    <xf numFmtId="0" fontId="2" fillId="46" borderId="0" xfId="0" applyNumberFormat="1" applyFont="1" applyFill="1" applyAlignment="1">
      <alignment wrapText="1"/>
    </xf>
    <xf numFmtId="0" fontId="2" fillId="47" borderId="0" xfId="0" applyNumberFormat="1" applyFont="1" applyFill="1" applyAlignment="1">
      <alignment wrapText="1"/>
    </xf>
    <xf numFmtId="0" fontId="6" fillId="39" borderId="0" xfId="0" applyNumberFormat="1" applyFont="1" applyFill="1" applyAlignment="1">
      <alignment horizontal="right" vertical="center" wrapText="1"/>
    </xf>
    <xf numFmtId="3" fontId="7" fillId="39" borderId="0" xfId="0" applyNumberFormat="1" applyFont="1" applyFill="1" applyAlignment="1">
      <alignment vertical="center" wrapText="1"/>
    </xf>
    <xf numFmtId="0" fontId="7" fillId="39" borderId="0" xfId="0" applyNumberFormat="1" applyFont="1" applyFill="1" applyAlignment="1">
      <alignment vertical="center"/>
    </xf>
    <xf numFmtId="0" fontId="29" fillId="39" borderId="11" xfId="0" applyNumberFormat="1" applyFont="1" applyFill="1" applyBorder="1" applyAlignment="1">
      <alignment wrapText="1"/>
    </xf>
    <xf numFmtId="0" fontId="2" fillId="48" borderId="0" xfId="0" applyNumberFormat="1" applyFont="1" applyFill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2" fillId="0" borderId="15" xfId="0" applyNumberFormat="1" applyFont="1" applyFill="1" applyBorder="1" applyAlignment="1">
      <alignment wrapText="1"/>
    </xf>
    <xf numFmtId="0" fontId="30" fillId="49" borderId="15" xfId="0" applyNumberFormat="1" applyFont="1" applyFill="1" applyBorder="1" applyAlignment="1">
      <alignment wrapText="1"/>
    </xf>
    <xf numFmtId="0" fontId="0" fillId="49" borderId="15" xfId="0" applyNumberFormat="1" applyFont="1" applyFill="1" applyBorder="1" applyAlignment="1">
      <alignment wrapText="1"/>
    </xf>
    <xf numFmtId="0" fontId="2" fillId="50" borderId="0" xfId="0" applyNumberFormat="1" applyFont="1" applyFill="1" applyAlignment="1">
      <alignment wrapText="1"/>
    </xf>
    <xf numFmtId="0" fontId="2" fillId="51" borderId="0" xfId="0" applyNumberFormat="1" applyFont="1" applyFill="1" applyAlignment="1">
      <alignment wrapText="1"/>
    </xf>
    <xf numFmtId="0" fontId="2" fillId="52" borderId="0" xfId="0" applyNumberFormat="1" applyFont="1" applyFill="1" applyAlignment="1">
      <alignment wrapText="1"/>
    </xf>
    <xf numFmtId="0" fontId="2" fillId="53" borderId="0" xfId="0" applyNumberFormat="1" applyFont="1" applyFill="1" applyAlignment="1">
      <alignment wrapText="1"/>
    </xf>
    <xf numFmtId="0" fontId="2" fillId="54" borderId="0" xfId="0" applyNumberFormat="1" applyFont="1" applyFill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2" fontId="2" fillId="39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wrapText="1"/>
    </xf>
    <xf numFmtId="0" fontId="2" fillId="33" borderId="24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 vertical="center" wrapText="1"/>
    </xf>
    <xf numFmtId="167" fontId="0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7" fontId="31" fillId="0" borderId="17" xfId="0" applyNumberFormat="1" applyFont="1" applyFill="1" applyBorder="1" applyAlignment="1">
      <alignment wrapText="1"/>
    </xf>
    <xf numFmtId="169" fontId="10" fillId="0" borderId="23" xfId="0" applyNumberFormat="1" applyFont="1" applyFill="1" applyBorder="1" applyAlignment="1">
      <alignment wrapText="1"/>
    </xf>
    <xf numFmtId="169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right" wrapText="1"/>
    </xf>
    <xf numFmtId="167" fontId="2" fillId="0" borderId="19" xfId="0" applyNumberFormat="1" applyFont="1" applyFill="1" applyBorder="1" applyAlignment="1">
      <alignment wrapText="1"/>
    </xf>
    <xf numFmtId="164" fontId="3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67" fontId="2" fillId="0" borderId="17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wrapText="1"/>
    </xf>
    <xf numFmtId="164" fontId="3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167" fontId="2" fillId="0" borderId="13" xfId="0" applyNumberFormat="1" applyFont="1" applyFill="1" applyBorder="1" applyAlignment="1">
      <alignment vertical="center" wrapText="1"/>
    </xf>
    <xf numFmtId="164" fontId="3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167" fontId="2" fillId="0" borderId="19" xfId="0" applyNumberFormat="1" applyFont="1" applyFill="1" applyBorder="1" applyAlignment="1">
      <alignment vertical="center" wrapText="1"/>
    </xf>
    <xf numFmtId="169" fontId="2" fillId="0" borderId="10" xfId="0" applyNumberFormat="1" applyFont="1" applyFill="1" applyBorder="1" applyAlignment="1">
      <alignment wrapText="1"/>
    </xf>
    <xf numFmtId="167" fontId="2" fillId="0" borderId="10" xfId="0" applyNumberFormat="1" applyFont="1" applyFill="1" applyBorder="1" applyAlignment="1">
      <alignment wrapText="1"/>
    </xf>
    <xf numFmtId="167" fontId="2" fillId="0" borderId="0" xfId="0" applyNumberFormat="1" applyFont="1" applyFill="1" applyAlignment="1">
      <alignment wrapText="1"/>
    </xf>
    <xf numFmtId="169" fontId="2" fillId="0" borderId="0" xfId="0" applyNumberFormat="1" applyFont="1" applyFill="1" applyAlignment="1">
      <alignment wrapText="1"/>
    </xf>
    <xf numFmtId="0" fontId="2" fillId="0" borderId="11" xfId="0" applyNumberFormat="1" applyFont="1" applyFill="1" applyBorder="1" applyAlignment="1">
      <alignment vertical="center"/>
    </xf>
    <xf numFmtId="0" fontId="1" fillId="36" borderId="18" xfId="0" applyNumberFormat="1" applyFont="1" applyFill="1" applyBorder="1" applyAlignment="1">
      <alignment wrapText="1"/>
    </xf>
    <xf numFmtId="0" fontId="1" fillId="36" borderId="10" xfId="0" applyNumberFormat="1" applyFont="1" applyFill="1" applyBorder="1" applyAlignment="1">
      <alignment wrapText="1"/>
    </xf>
    <xf numFmtId="10" fontId="1" fillId="36" borderId="18" xfId="0" applyNumberFormat="1" applyFont="1" applyFill="1" applyBorder="1" applyAlignment="1">
      <alignment wrapText="1"/>
    </xf>
    <xf numFmtId="10" fontId="1" fillId="36" borderId="10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167" fontId="9" fillId="0" borderId="0" xfId="0" applyNumberFormat="1" applyFont="1" applyFill="1" applyAlignment="1">
      <alignment horizontal="right" vertical="center" wrapText="1"/>
    </xf>
    <xf numFmtId="0" fontId="7" fillId="0" borderId="11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right" vertical="center" wrapText="1"/>
    </xf>
    <xf numFmtId="10" fontId="9" fillId="33" borderId="10" xfId="0" applyNumberFormat="1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vertical="top" wrapText="1"/>
    </xf>
    <xf numFmtId="10" fontId="9" fillId="33" borderId="10" xfId="0" applyNumberFormat="1" applyFont="1" applyFill="1" applyBorder="1" applyAlignment="1">
      <alignment wrapText="1"/>
    </xf>
    <xf numFmtId="0" fontId="7" fillId="39" borderId="15" xfId="0" applyNumberFormat="1" applyFont="1" applyFill="1" applyBorder="1" applyAlignment="1">
      <alignment horizontal="left" vertical="center"/>
    </xf>
    <xf numFmtId="4" fontId="20" fillId="39" borderId="15" xfId="0" applyNumberFormat="1" applyFont="1" applyFill="1" applyBorder="1" applyAlignment="1">
      <alignment horizontal="center" vertical="center" wrapText="1"/>
    </xf>
    <xf numFmtId="164" fontId="8" fillId="39" borderId="15" xfId="0" applyNumberFormat="1" applyFont="1" applyFill="1" applyBorder="1" applyAlignment="1">
      <alignment horizontal="center" vertical="center" wrapText="1"/>
    </xf>
    <xf numFmtId="2" fontId="8" fillId="39" borderId="15" xfId="0" applyNumberFormat="1" applyFont="1" applyFill="1" applyBorder="1" applyAlignment="1">
      <alignment horizontal="center" vertical="center" wrapText="1"/>
    </xf>
    <xf numFmtId="2" fontId="9" fillId="39" borderId="15" xfId="0" applyNumberFormat="1" applyFont="1" applyFill="1" applyBorder="1" applyAlignment="1">
      <alignment horizontal="right" vertical="center" wrapText="1"/>
    </xf>
    <xf numFmtId="2" fontId="9" fillId="39" borderId="24" xfId="0" applyNumberFormat="1" applyFont="1" applyFill="1" applyBorder="1" applyAlignment="1">
      <alignment horizontal="right" vertical="center" wrapText="1"/>
    </xf>
    <xf numFmtId="2" fontId="9" fillId="39" borderId="15" xfId="0" applyNumberFormat="1" applyFont="1" applyFill="1" applyBorder="1" applyAlignment="1">
      <alignment horizontal="center" vertical="center" wrapText="1"/>
    </xf>
    <xf numFmtId="2" fontId="9" fillId="39" borderId="24" xfId="0" applyNumberFormat="1" applyFont="1" applyFill="1" applyBorder="1" applyAlignment="1">
      <alignment horizontal="center" vertical="center" wrapText="1"/>
    </xf>
    <xf numFmtId="165" fontId="9" fillId="39" borderId="16" xfId="0" applyNumberFormat="1" applyFont="1" applyFill="1" applyBorder="1" applyAlignment="1">
      <alignment horizontal="center" vertical="center" wrapText="1"/>
    </xf>
    <xf numFmtId="165" fontId="9" fillId="39" borderId="24" xfId="0" applyNumberFormat="1" applyFont="1" applyFill="1" applyBorder="1" applyAlignment="1">
      <alignment horizontal="center" vertical="center" wrapText="1"/>
    </xf>
    <xf numFmtId="0" fontId="7" fillId="39" borderId="11" xfId="0" applyNumberFormat="1" applyFont="1" applyFill="1" applyBorder="1" applyAlignment="1">
      <alignment vertical="center"/>
    </xf>
    <xf numFmtId="4" fontId="20" fillId="39" borderId="11" xfId="0" applyNumberFormat="1" applyFont="1" applyFill="1" applyBorder="1" applyAlignment="1">
      <alignment vertical="center" wrapText="1"/>
    </xf>
    <xf numFmtId="164" fontId="8" fillId="39" borderId="11" xfId="0" applyNumberFormat="1" applyFont="1" applyFill="1" applyBorder="1" applyAlignment="1">
      <alignment horizontal="center" vertical="center" wrapText="1"/>
    </xf>
    <xf numFmtId="2" fontId="8" fillId="39" borderId="11" xfId="0" applyNumberFormat="1" applyFont="1" applyFill="1" applyBorder="1" applyAlignment="1">
      <alignment horizontal="center" vertical="center" wrapText="1"/>
    </xf>
    <xf numFmtId="2" fontId="9" fillId="39" borderId="11" xfId="0" applyNumberFormat="1" applyFont="1" applyFill="1" applyBorder="1" applyAlignment="1">
      <alignment horizontal="right" wrapText="1"/>
    </xf>
    <xf numFmtId="2" fontId="21" fillId="41" borderId="15" xfId="0" applyNumberFormat="1" applyFont="1" applyFill="1" applyBorder="1" applyAlignment="1">
      <alignment horizontal="right" vertical="center" wrapText="1"/>
    </xf>
    <xf numFmtId="2" fontId="21" fillId="41" borderId="24" xfId="0" applyNumberFormat="1" applyFont="1" applyFill="1" applyBorder="1" applyAlignment="1">
      <alignment horizontal="right" vertical="center" wrapText="1"/>
    </xf>
    <xf numFmtId="165" fontId="21" fillId="41" borderId="16" xfId="0" applyNumberFormat="1" applyFont="1" applyFill="1" applyBorder="1" applyAlignment="1">
      <alignment horizontal="right" vertical="center" wrapText="1"/>
    </xf>
    <xf numFmtId="165" fontId="21" fillId="41" borderId="24" xfId="0" applyNumberFormat="1" applyFont="1" applyFill="1" applyBorder="1" applyAlignment="1">
      <alignment horizontal="right" vertical="center" wrapText="1"/>
    </xf>
    <xf numFmtId="2" fontId="9" fillId="39" borderId="15" xfId="0" applyNumberFormat="1" applyFont="1" applyFill="1" applyBorder="1" applyAlignment="1">
      <alignment horizontal="right" wrapText="1"/>
    </xf>
    <xf numFmtId="2" fontId="9" fillId="39" borderId="24" xfId="0" applyNumberFormat="1" applyFont="1" applyFill="1" applyBorder="1" applyAlignment="1">
      <alignment horizontal="right" wrapText="1"/>
    </xf>
    <xf numFmtId="0" fontId="22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wrapText="1"/>
    </xf>
    <xf numFmtId="0" fontId="24" fillId="0" borderId="0" xfId="0" applyNumberFormat="1" applyFont="1" applyFill="1" applyAlignment="1">
      <alignment vertical="center" wrapText="1"/>
    </xf>
    <xf numFmtId="10" fontId="1" fillId="0" borderId="18" xfId="0" applyNumberFormat="1" applyFont="1" applyFill="1" applyBorder="1" applyAlignment="1">
      <alignment wrapText="1"/>
    </xf>
    <xf numFmtId="10" fontId="1" fillId="0" borderId="1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2" fontId="8" fillId="39" borderId="0" xfId="0" applyNumberFormat="1" applyFont="1" applyFill="1" applyAlignment="1">
      <alignment horizontal="center" vertical="center" wrapText="1"/>
    </xf>
    <xf numFmtId="167" fontId="9" fillId="39" borderId="24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167" fontId="3" fillId="0" borderId="0" xfId="0" applyNumberFormat="1" applyFont="1" applyFill="1" applyAlignment="1">
      <alignment wrapText="1"/>
    </xf>
    <xf numFmtId="169" fontId="9" fillId="0" borderId="18" xfId="0" applyNumberFormat="1" applyFont="1" applyFill="1" applyBorder="1" applyAlignment="1">
      <alignment wrapText="1"/>
    </xf>
    <xf numFmtId="169" fontId="9" fillId="0" borderId="10" xfId="0" applyNumberFormat="1" applyFont="1" applyFill="1" applyBorder="1" applyAlignment="1">
      <alignment wrapText="1"/>
    </xf>
    <xf numFmtId="10" fontId="9" fillId="0" borderId="10" xfId="0" applyNumberFormat="1" applyFont="1" applyFill="1" applyBorder="1" applyAlignment="1">
      <alignment wrapText="1"/>
    </xf>
    <xf numFmtId="0" fontId="21" fillId="0" borderId="0" xfId="0" applyNumberFormat="1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indexed="19"/>
      </font>
      <fill>
        <patternFill>
          <bgColor indexed="30"/>
        </patternFill>
      </fill>
    </dxf>
    <dxf>
      <font>
        <color indexed="19"/>
      </font>
      <fill>
        <patternFill>
          <bgColor indexed="30"/>
        </patternFill>
      </fill>
    </dxf>
    <dxf>
      <font>
        <color indexed="19"/>
      </font>
      <fill>
        <patternFill>
          <bgColor indexed="30"/>
        </patternFill>
      </fill>
    </dxf>
    <dxf>
      <font>
        <color indexed="19"/>
      </font>
      <fill>
        <patternFill>
          <bgColor indexed="30"/>
        </patternFill>
      </fill>
    </dxf>
    <dxf>
      <font>
        <color indexed="19"/>
      </font>
      <fill>
        <patternFill>
          <bgColor indexed="30"/>
        </patternFill>
      </fill>
    </dxf>
    <dxf>
      <font>
        <color indexed="19"/>
      </font>
      <fill>
        <patternFill>
          <bgColor indexed="30"/>
        </patternFill>
      </fill>
    </dxf>
    <dxf>
      <font>
        <color indexed="19"/>
      </font>
      <fill>
        <patternFill>
          <bgColor indexed="30"/>
        </patternFill>
      </fill>
    </dxf>
    <dxf>
      <font>
        <color indexed="19"/>
      </font>
      <fill>
        <patternFill>
          <bgColor indexed="30"/>
        </patternFill>
      </fill>
    </dxf>
    <dxf>
      <font>
        <color indexed="19"/>
      </font>
      <fill>
        <patternFill>
          <bgColor indexed="30"/>
        </patternFill>
      </fill>
    </dxf>
    <dxf>
      <font>
        <color indexed="19"/>
      </font>
      <fill>
        <patternFill>
          <bgColor indexed="30"/>
        </patternFill>
      </fill>
    </dxf>
    <dxf>
      <font>
        <color indexed="19"/>
      </font>
      <fill>
        <patternFill>
          <bgColor indexed="30"/>
        </patternFill>
      </fill>
    </dxf>
    <dxf>
      <font>
        <color indexed="19"/>
      </font>
      <fill>
        <patternFill>
          <bgColor indexed="30"/>
        </patternFill>
      </fill>
    </dxf>
    <dxf>
      <font>
        <color indexed="19"/>
      </font>
      <fill>
        <patternFill>
          <bgColor indexed="30"/>
        </patternFill>
      </fill>
    </dxf>
    <dxf>
      <font>
        <color indexed="19"/>
      </font>
      <fill>
        <patternFill>
          <bgColor indexed="30"/>
        </patternFill>
      </fill>
    </dxf>
    <dxf>
      <font>
        <color indexed="19"/>
      </font>
      <fill>
        <patternFill>
          <bgColor indexed="30"/>
        </patternFill>
      </fill>
    </dxf>
    <dxf>
      <font>
        <color indexed="19"/>
      </font>
      <fill>
        <patternFill>
          <bgColor indexed="3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0818"/>
      <rgbColor rgb="0000FFFF"/>
      <rgbColor rgb="00EBD780"/>
      <rgbColor rgb="0033CCCC"/>
      <rgbColor rgb="00C0C0C0"/>
      <rgbColor rgb="00FF99CC"/>
      <rgbColor rgb="00969696"/>
      <rgbColor rgb="00D77E30"/>
      <rgbColor rgb="00FFFF00"/>
      <rgbColor rgb="00F8CF50"/>
      <rgbColor rgb="00FF0000"/>
      <rgbColor rgb="00000000"/>
      <rgbColor rgb="00FF9ACE"/>
      <rgbColor rgb="0000FF00"/>
      <rgbColor rgb="00F7CE40"/>
      <rgbColor rgb="00BFBFBF"/>
      <rgbColor rgb="0004EEFE"/>
      <rgbColor rgb="00EEDDFF"/>
      <rgbColor rgb="00DDDDDD"/>
      <rgbColor rgb="00FF00FF"/>
      <rgbColor rgb="00EAEE04"/>
      <rgbColor rgb="00FFFF99"/>
      <rgbColor rgb="00FFFFFF"/>
      <rgbColor rgb="0004EE1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.75" customHeight="1"/>
  <cols>
    <col min="1" max="1" width="3.421875" style="0" customWidth="1"/>
    <col min="2" max="2" width="5.8515625" style="0" customWidth="1"/>
    <col min="3" max="3" width="18.57421875" style="0" customWidth="1"/>
    <col min="4" max="4" width="19.421875" style="0" customWidth="1"/>
    <col min="5" max="5" width="5.421875" style="0" customWidth="1"/>
    <col min="6" max="11" width="5.00390625" style="0" customWidth="1"/>
    <col min="12" max="12" width="5.7109375" style="0" customWidth="1"/>
    <col min="13" max="13" width="5.421875" style="0" customWidth="1"/>
    <col min="14" max="14" width="4.140625" style="0" customWidth="1"/>
    <col min="15" max="15" width="5.57421875" style="0" customWidth="1"/>
    <col min="16" max="16" width="4.8515625" style="0" customWidth="1"/>
    <col min="17" max="18" width="4.57421875" style="0" customWidth="1"/>
    <col min="19" max="19" width="5.140625" style="0" customWidth="1"/>
    <col min="20" max="20" width="6.28125" style="0" customWidth="1"/>
    <col min="21" max="21" width="4.7109375" style="0" customWidth="1"/>
    <col min="22" max="22" width="8.421875" style="0" customWidth="1"/>
    <col min="23" max="23" width="8.28125" style="0" customWidth="1"/>
  </cols>
  <sheetData>
    <row r="1" spans="1:23" ht="23.25">
      <c r="A1" s="330" t="s">
        <v>261</v>
      </c>
      <c r="B1" s="331"/>
      <c r="C1" s="331"/>
      <c r="D1" s="1"/>
      <c r="E1" s="1"/>
      <c r="F1" s="2" t="s">
        <v>30</v>
      </c>
      <c r="G1" s="3"/>
      <c r="H1" s="3"/>
      <c r="I1" s="3"/>
      <c r="J1" s="3"/>
      <c r="K1" s="3"/>
      <c r="L1" s="4"/>
      <c r="M1" s="5" t="s">
        <v>0</v>
      </c>
      <c r="N1" s="3"/>
      <c r="O1" s="6" t="s">
        <v>29</v>
      </c>
      <c r="P1" s="4"/>
      <c r="Q1" s="4"/>
      <c r="R1" s="4"/>
      <c r="S1" s="4"/>
      <c r="T1" s="4"/>
      <c r="U1" s="4"/>
      <c r="V1" s="5" t="s">
        <v>0</v>
      </c>
      <c r="W1" s="7"/>
    </row>
    <row r="2" spans="1:23" ht="12.75" customHeight="1">
      <c r="A2" s="8">
        <v>0</v>
      </c>
      <c r="B2" s="9" t="s">
        <v>201</v>
      </c>
      <c r="C2" s="10" t="s">
        <v>13</v>
      </c>
      <c r="D2" s="10" t="s">
        <v>283</v>
      </c>
      <c r="E2" s="10" t="s">
        <v>36</v>
      </c>
      <c r="F2" s="11" t="s">
        <v>39</v>
      </c>
      <c r="G2" s="12" t="s">
        <v>12</v>
      </c>
      <c r="H2" s="13" t="s">
        <v>10</v>
      </c>
      <c r="I2" s="14" t="s">
        <v>16</v>
      </c>
      <c r="J2" s="15" t="s">
        <v>14</v>
      </c>
      <c r="K2" s="16" t="s">
        <v>24</v>
      </c>
      <c r="L2" s="17" t="s">
        <v>40</v>
      </c>
      <c r="M2" s="18" t="s">
        <v>145</v>
      </c>
      <c r="N2" s="10"/>
      <c r="O2" s="18" t="s">
        <v>39</v>
      </c>
      <c r="P2" s="19" t="s">
        <v>12</v>
      </c>
      <c r="Q2" s="20" t="s">
        <v>10</v>
      </c>
      <c r="R2" s="21" t="s">
        <v>16</v>
      </c>
      <c r="S2" s="22" t="s">
        <v>14</v>
      </c>
      <c r="T2" s="18" t="s">
        <v>24</v>
      </c>
      <c r="U2" s="17" t="s">
        <v>40</v>
      </c>
      <c r="V2" s="18" t="s">
        <v>145</v>
      </c>
      <c r="W2" s="23" t="s">
        <v>271</v>
      </c>
    </row>
    <row r="3" spans="1:23" ht="12.75" customHeight="1">
      <c r="A3" s="24">
        <v>1</v>
      </c>
      <c r="B3" s="25">
        <v>2</v>
      </c>
      <c r="C3" s="26" t="str">
        <f aca="true" t="shared" si="0" ref="C3:C10">VLOOKUP($B3,nimilista,2,FALSE)</f>
        <v>Camilla Lindén</v>
      </c>
      <c r="D3" s="27" t="str">
        <f aca="true" t="shared" si="1" ref="D3:D10">VLOOKUP($B3,nimilista,5,FALSE)</f>
        <v>Alppilan Salamat</v>
      </c>
      <c r="E3" s="28" t="s">
        <v>21</v>
      </c>
      <c r="F3" s="29"/>
      <c r="G3" s="29"/>
      <c r="H3" s="29"/>
      <c r="I3" s="29"/>
      <c r="J3" s="29"/>
      <c r="K3" s="29"/>
      <c r="L3" s="30"/>
      <c r="M3" s="30"/>
      <c r="N3" s="31"/>
      <c r="O3" s="29"/>
      <c r="P3" s="29"/>
      <c r="Q3" s="29"/>
      <c r="R3" s="29"/>
      <c r="S3" s="29"/>
      <c r="T3" s="29"/>
      <c r="U3" s="30"/>
      <c r="V3" s="30"/>
      <c r="W3" s="32">
        <f aca="true" t="shared" si="2" ref="W3:W29">IF(ISBLANK(S3),"",((M3+V3)/2))</f>
      </c>
    </row>
    <row r="4" spans="1:23" ht="12.75" customHeight="1">
      <c r="A4" s="24">
        <v>2</v>
      </c>
      <c r="B4" s="28">
        <v>4</v>
      </c>
      <c r="C4" s="26" t="str">
        <f t="shared" si="0"/>
        <v>Maija Leinonen</v>
      </c>
      <c r="D4" s="27" t="str">
        <f t="shared" si="1"/>
        <v>Alppilan Salamat</v>
      </c>
      <c r="F4" s="29"/>
      <c r="G4" s="29"/>
      <c r="H4" s="29"/>
      <c r="I4" s="29"/>
      <c r="J4" s="29"/>
      <c r="K4" s="29"/>
      <c r="L4" s="30"/>
      <c r="M4" s="30"/>
      <c r="N4" s="31"/>
      <c r="O4" s="29"/>
      <c r="P4" s="29"/>
      <c r="Q4" s="29"/>
      <c r="R4" s="29"/>
      <c r="S4" s="29"/>
      <c r="T4" s="29"/>
      <c r="U4" s="30"/>
      <c r="V4" s="30"/>
      <c r="W4" s="32">
        <f t="shared" si="2"/>
      </c>
    </row>
    <row r="5" spans="1:23" ht="12.75" customHeight="1">
      <c r="A5" s="24">
        <v>3</v>
      </c>
      <c r="B5" s="28">
        <v>18</v>
      </c>
      <c r="C5" s="26" t="str">
        <f t="shared" si="0"/>
        <v>Tiia Laisi</v>
      </c>
      <c r="D5" s="27" t="str">
        <f t="shared" si="1"/>
        <v>Tampereen Voimistelijat</v>
      </c>
      <c r="F5" s="29">
        <v>1</v>
      </c>
      <c r="G5" s="29">
        <v>2</v>
      </c>
      <c r="H5" s="29">
        <v>4</v>
      </c>
      <c r="I5" s="29">
        <v>4</v>
      </c>
      <c r="J5" s="29">
        <v>5</v>
      </c>
      <c r="K5" s="29">
        <v>1</v>
      </c>
      <c r="L5" s="30">
        <v>6</v>
      </c>
      <c r="M5" s="30">
        <v>6.00000053309416</v>
      </c>
      <c r="N5" s="31"/>
      <c r="O5" s="29">
        <v>5</v>
      </c>
      <c r="P5" s="29">
        <v>1</v>
      </c>
      <c r="Q5" s="29">
        <v>1</v>
      </c>
      <c r="R5" s="29">
        <v>1</v>
      </c>
      <c r="S5" s="29">
        <v>1</v>
      </c>
      <c r="T5" s="29">
        <v>1</v>
      </c>
      <c r="U5" s="30">
        <v>9</v>
      </c>
      <c r="V5" s="30">
        <v>13.0000016261061</v>
      </c>
      <c r="W5" s="32">
        <f t="shared" si="2"/>
        <v>9.50000107960013</v>
      </c>
    </row>
    <row r="6" spans="1:23" ht="12.75" customHeight="1">
      <c r="A6" s="24">
        <v>4</v>
      </c>
      <c r="B6" s="28">
        <v>22</v>
      </c>
      <c r="C6" s="26" t="str">
        <f t="shared" si="0"/>
        <v>Julia Jäkälä</v>
      </c>
      <c r="D6" s="27" t="str">
        <f t="shared" si="1"/>
        <v>Turun Urheiluliitto</v>
      </c>
      <c r="F6" s="29"/>
      <c r="G6" s="29"/>
      <c r="H6" s="29"/>
      <c r="I6" s="29"/>
      <c r="J6" s="29"/>
      <c r="K6" s="29"/>
      <c r="L6" s="30"/>
      <c r="M6" s="30"/>
      <c r="N6" s="31"/>
      <c r="O6" s="29"/>
      <c r="P6" s="29"/>
      <c r="Q6" s="29"/>
      <c r="R6" s="29"/>
      <c r="S6" s="29"/>
      <c r="T6" s="29"/>
      <c r="U6" s="30"/>
      <c r="V6" s="30"/>
      <c r="W6" s="32">
        <f t="shared" si="2"/>
      </c>
    </row>
    <row r="7" spans="1:23" ht="12.75" customHeight="1">
      <c r="A7" s="24">
        <v>5</v>
      </c>
      <c r="B7" s="28">
        <v>23</v>
      </c>
      <c r="C7" s="26" t="str">
        <f t="shared" si="0"/>
        <v>Maria Åman</v>
      </c>
      <c r="D7" s="27" t="str">
        <f t="shared" si="1"/>
        <v>Turun Urheiluliitto</v>
      </c>
      <c r="F7" s="29"/>
      <c r="G7" s="29"/>
      <c r="H7" s="29"/>
      <c r="I7" s="29"/>
      <c r="J7" s="29"/>
      <c r="K7" s="29"/>
      <c r="L7" s="30"/>
      <c r="M7" s="30"/>
      <c r="N7" s="31"/>
      <c r="O7" s="29"/>
      <c r="P7" s="29"/>
      <c r="Q7" s="29"/>
      <c r="R7" s="29"/>
      <c r="S7" s="29"/>
      <c r="T7" s="29"/>
      <c r="U7" s="30"/>
      <c r="V7" s="30"/>
      <c r="W7" s="32">
        <f t="shared" si="2"/>
      </c>
    </row>
    <row r="8" spans="1:23" ht="12.75" customHeight="1">
      <c r="A8" s="24">
        <v>6</v>
      </c>
      <c r="B8" s="28">
        <v>24</v>
      </c>
      <c r="C8" s="26" t="str">
        <f t="shared" si="0"/>
        <v>Miina Kokkonen</v>
      </c>
      <c r="D8" s="27" t="str">
        <f t="shared" si="1"/>
        <v>Turun Urheiluliitto</v>
      </c>
      <c r="F8" s="29"/>
      <c r="G8" s="29"/>
      <c r="H8" s="29"/>
      <c r="I8" s="29"/>
      <c r="J8" s="29"/>
      <c r="K8" s="29"/>
      <c r="L8" s="30"/>
      <c r="M8" s="30"/>
      <c r="N8" s="31"/>
      <c r="O8" s="29"/>
      <c r="P8" s="29"/>
      <c r="Q8" s="29"/>
      <c r="R8" s="29"/>
      <c r="S8" s="29"/>
      <c r="T8" s="29"/>
      <c r="U8" s="30"/>
      <c r="V8" s="30"/>
      <c r="W8" s="32">
        <f t="shared" si="2"/>
      </c>
    </row>
    <row r="9" spans="1:23" ht="12.75" customHeight="1">
      <c r="A9" s="24">
        <v>7</v>
      </c>
      <c r="B9" s="28">
        <v>25</v>
      </c>
      <c r="C9" s="26" t="str">
        <f t="shared" si="0"/>
        <v>Anniina Rautiainen</v>
      </c>
      <c r="D9" s="27" t="str">
        <f t="shared" si="1"/>
        <v>Voimisteluseura Keski-Uusimaa</v>
      </c>
      <c r="F9" s="29"/>
      <c r="G9" s="29"/>
      <c r="H9" s="29"/>
      <c r="I9" s="29"/>
      <c r="J9" s="29"/>
      <c r="K9" s="29"/>
      <c r="L9" s="30"/>
      <c r="M9" s="30"/>
      <c r="N9" s="31"/>
      <c r="O9" s="29"/>
      <c r="P9" s="29"/>
      <c r="Q9" s="29"/>
      <c r="R9" s="29"/>
      <c r="S9" s="29"/>
      <c r="T9" s="29"/>
      <c r="U9" s="30"/>
      <c r="V9" s="30"/>
      <c r="W9" s="32">
        <f t="shared" si="2"/>
      </c>
    </row>
    <row r="10" spans="1:23" ht="12.75" customHeight="1">
      <c r="A10" s="24">
        <v>8</v>
      </c>
      <c r="B10" s="33">
        <v>27</v>
      </c>
      <c r="C10" s="26" t="str">
        <f t="shared" si="0"/>
        <v>Julia Darlington</v>
      </c>
      <c r="D10" s="27" t="str">
        <f t="shared" si="1"/>
        <v>Voimisteluseura Kieppi</v>
      </c>
      <c r="F10" s="29"/>
      <c r="G10" s="29"/>
      <c r="H10" s="29"/>
      <c r="I10" s="29"/>
      <c r="J10" s="29"/>
      <c r="K10" s="29"/>
      <c r="L10" s="30"/>
      <c r="M10" s="30"/>
      <c r="N10" s="31"/>
      <c r="O10" s="29"/>
      <c r="P10" s="29"/>
      <c r="Q10" s="29"/>
      <c r="R10" s="29"/>
      <c r="S10" s="29"/>
      <c r="T10" s="29"/>
      <c r="U10" s="30"/>
      <c r="V10" s="30"/>
      <c r="W10" s="32">
        <f t="shared" si="2"/>
      </c>
    </row>
    <row r="11" spans="1:23" ht="12.75" customHeight="1">
      <c r="A11" s="24"/>
      <c r="B11" s="25"/>
      <c r="C11" s="26"/>
      <c r="D11" s="27"/>
      <c r="F11" s="29"/>
      <c r="G11" s="29"/>
      <c r="H11" s="29"/>
      <c r="I11" s="29"/>
      <c r="J11" s="29"/>
      <c r="K11" s="29"/>
      <c r="L11" s="30"/>
      <c r="M11" s="30"/>
      <c r="N11" s="31"/>
      <c r="O11" s="29"/>
      <c r="P11" s="29"/>
      <c r="Q11" s="29"/>
      <c r="R11" s="29"/>
      <c r="S11" s="29"/>
      <c r="T11" s="29"/>
      <c r="U11" s="30"/>
      <c r="V11" s="30"/>
      <c r="W11" s="32">
        <f t="shared" si="2"/>
      </c>
    </row>
    <row r="12" spans="1:23" ht="12.75" customHeight="1">
      <c r="A12" s="24"/>
      <c r="C12" s="26"/>
      <c r="D12" s="27"/>
      <c r="F12" s="29"/>
      <c r="G12" s="29"/>
      <c r="H12" s="29"/>
      <c r="I12" s="29"/>
      <c r="J12" s="29"/>
      <c r="K12" s="29"/>
      <c r="L12" s="30"/>
      <c r="M12" s="30"/>
      <c r="N12" s="31"/>
      <c r="O12" s="29"/>
      <c r="P12" s="29"/>
      <c r="Q12" s="29"/>
      <c r="R12" s="29"/>
      <c r="S12" s="29"/>
      <c r="T12" s="29"/>
      <c r="U12" s="30"/>
      <c r="V12" s="30"/>
      <c r="W12" s="32">
        <f t="shared" si="2"/>
      </c>
    </row>
    <row r="13" spans="1:23" ht="12.75" customHeight="1">
      <c r="A13" s="24"/>
      <c r="C13" s="26"/>
      <c r="D13" s="27"/>
      <c r="F13" s="29"/>
      <c r="G13" s="29"/>
      <c r="H13" s="29"/>
      <c r="I13" s="29"/>
      <c r="J13" s="29"/>
      <c r="K13" s="29"/>
      <c r="L13" s="30"/>
      <c r="M13" s="30"/>
      <c r="N13" s="31"/>
      <c r="O13" s="29"/>
      <c r="P13" s="29"/>
      <c r="Q13" s="29"/>
      <c r="R13" s="29"/>
      <c r="S13" s="29"/>
      <c r="T13" s="29"/>
      <c r="U13" s="30"/>
      <c r="V13" s="30"/>
      <c r="W13" s="32">
        <f t="shared" si="2"/>
      </c>
    </row>
    <row r="14" spans="1:23" ht="12.75" customHeight="1">
      <c r="A14" s="24"/>
      <c r="C14" s="26"/>
      <c r="D14" s="27"/>
      <c r="F14" s="29"/>
      <c r="G14" s="29"/>
      <c r="H14" s="29"/>
      <c r="I14" s="29"/>
      <c r="J14" s="29"/>
      <c r="K14" s="29"/>
      <c r="L14" s="30"/>
      <c r="M14" s="30"/>
      <c r="N14" s="31"/>
      <c r="O14" s="29"/>
      <c r="P14" s="29"/>
      <c r="Q14" s="29"/>
      <c r="R14" s="29"/>
      <c r="S14" s="29"/>
      <c r="T14" s="29"/>
      <c r="U14" s="30"/>
      <c r="V14" s="30"/>
      <c r="W14" s="32">
        <f t="shared" si="2"/>
      </c>
    </row>
    <row r="15" spans="1:23" ht="12.75" customHeight="1">
      <c r="A15" s="24"/>
      <c r="C15" s="26"/>
      <c r="D15" s="27"/>
      <c r="F15" s="29"/>
      <c r="G15" s="29"/>
      <c r="H15" s="29"/>
      <c r="I15" s="29"/>
      <c r="J15" s="29"/>
      <c r="K15" s="29"/>
      <c r="L15" s="30"/>
      <c r="M15" s="30"/>
      <c r="N15" s="31"/>
      <c r="O15" s="29"/>
      <c r="P15" s="29"/>
      <c r="Q15" s="29"/>
      <c r="R15" s="29"/>
      <c r="S15" s="29"/>
      <c r="T15" s="29"/>
      <c r="U15" s="30"/>
      <c r="V15" s="30"/>
      <c r="W15" s="32">
        <f t="shared" si="2"/>
      </c>
    </row>
    <row r="16" spans="1:23" ht="12.75" customHeight="1">
      <c r="A16" s="24"/>
      <c r="C16" s="26"/>
      <c r="D16" s="27"/>
      <c r="F16" s="29"/>
      <c r="G16" s="29"/>
      <c r="H16" s="29"/>
      <c r="I16" s="29"/>
      <c r="J16" s="29"/>
      <c r="K16" s="29"/>
      <c r="L16" s="30"/>
      <c r="M16" s="30"/>
      <c r="N16" s="31"/>
      <c r="O16" s="29"/>
      <c r="P16" s="29"/>
      <c r="Q16" s="29"/>
      <c r="R16" s="29"/>
      <c r="S16" s="29"/>
      <c r="T16" s="29"/>
      <c r="U16" s="30"/>
      <c r="V16" s="30"/>
      <c r="W16" s="32">
        <f t="shared" si="2"/>
      </c>
    </row>
    <row r="17" spans="1:23" ht="12.75" customHeight="1">
      <c r="A17" s="24"/>
      <c r="C17" s="26"/>
      <c r="D17" s="27"/>
      <c r="F17" s="29"/>
      <c r="G17" s="29"/>
      <c r="H17" s="29"/>
      <c r="I17" s="29"/>
      <c r="J17" s="29"/>
      <c r="K17" s="29"/>
      <c r="L17" s="30"/>
      <c r="M17" s="30"/>
      <c r="N17" s="31"/>
      <c r="O17" s="29"/>
      <c r="P17" s="29"/>
      <c r="Q17" s="29"/>
      <c r="R17" s="29"/>
      <c r="S17" s="29"/>
      <c r="T17" s="29"/>
      <c r="U17" s="30"/>
      <c r="V17" s="30"/>
      <c r="W17" s="32">
        <f t="shared" si="2"/>
      </c>
    </row>
    <row r="18" spans="1:23" ht="12.75" customHeight="1">
      <c r="A18" s="24"/>
      <c r="C18" s="26"/>
      <c r="D18" s="27"/>
      <c r="F18" s="29"/>
      <c r="G18" s="29"/>
      <c r="H18" s="29"/>
      <c r="I18" s="29"/>
      <c r="J18" s="29"/>
      <c r="K18" s="29"/>
      <c r="L18" s="30"/>
      <c r="M18" s="30"/>
      <c r="N18" s="31"/>
      <c r="O18" s="29"/>
      <c r="P18" s="29"/>
      <c r="Q18" s="29"/>
      <c r="R18" s="29"/>
      <c r="S18" s="29"/>
      <c r="T18" s="29"/>
      <c r="U18" s="30"/>
      <c r="V18" s="30"/>
      <c r="W18" s="32">
        <f t="shared" si="2"/>
      </c>
    </row>
    <row r="19" spans="1:23" ht="12.75" customHeight="1">
      <c r="A19" s="24"/>
      <c r="C19" s="26"/>
      <c r="D19" s="27"/>
      <c r="F19" s="29"/>
      <c r="G19" s="29"/>
      <c r="H19" s="29"/>
      <c r="I19" s="29"/>
      <c r="J19" s="29"/>
      <c r="K19" s="29"/>
      <c r="L19" s="30"/>
      <c r="M19" s="30"/>
      <c r="N19" s="31"/>
      <c r="O19" s="29"/>
      <c r="P19" s="29"/>
      <c r="Q19" s="29"/>
      <c r="R19" s="29"/>
      <c r="S19" s="29"/>
      <c r="T19" s="29"/>
      <c r="U19" s="30"/>
      <c r="V19" s="30"/>
      <c r="W19" s="32">
        <f t="shared" si="2"/>
      </c>
    </row>
    <row r="20" spans="1:23" ht="12.75" customHeight="1">
      <c r="A20" s="24"/>
      <c r="C20" s="26"/>
      <c r="D20" s="27"/>
      <c r="F20" s="29"/>
      <c r="G20" s="29"/>
      <c r="H20" s="29"/>
      <c r="I20" s="29"/>
      <c r="J20" s="29"/>
      <c r="K20" s="29"/>
      <c r="L20" s="30"/>
      <c r="M20" s="30"/>
      <c r="N20" s="31"/>
      <c r="O20" s="29"/>
      <c r="P20" s="29"/>
      <c r="Q20" s="29"/>
      <c r="R20" s="29"/>
      <c r="S20" s="29"/>
      <c r="T20" s="29"/>
      <c r="U20" s="30"/>
      <c r="V20" s="30"/>
      <c r="W20" s="32">
        <f t="shared" si="2"/>
      </c>
    </row>
    <row r="21" spans="1:23" ht="12.75" customHeight="1">
      <c r="A21" s="24"/>
      <c r="C21" s="26"/>
      <c r="D21" s="27"/>
      <c r="F21" s="29"/>
      <c r="G21" s="29"/>
      <c r="H21" s="29"/>
      <c r="I21" s="29"/>
      <c r="J21" s="29"/>
      <c r="K21" s="29"/>
      <c r="L21" s="30"/>
      <c r="M21" s="30"/>
      <c r="N21" s="31"/>
      <c r="O21" s="29"/>
      <c r="P21" s="29"/>
      <c r="Q21" s="29"/>
      <c r="R21" s="29"/>
      <c r="S21" s="29"/>
      <c r="T21" s="29"/>
      <c r="U21" s="30"/>
      <c r="V21" s="30"/>
      <c r="W21" s="32">
        <f t="shared" si="2"/>
      </c>
    </row>
    <row r="22" spans="1:23" ht="12.75" customHeight="1">
      <c r="A22" s="24"/>
      <c r="C22" s="26"/>
      <c r="D22" s="27"/>
      <c r="F22" s="29"/>
      <c r="G22" s="29"/>
      <c r="H22" s="29"/>
      <c r="I22" s="29"/>
      <c r="J22" s="29"/>
      <c r="K22" s="29"/>
      <c r="L22" s="30"/>
      <c r="M22" s="30"/>
      <c r="N22" s="31"/>
      <c r="O22" s="29"/>
      <c r="P22" s="29"/>
      <c r="Q22" s="29"/>
      <c r="R22" s="29"/>
      <c r="S22" s="29"/>
      <c r="T22" s="29"/>
      <c r="U22" s="30"/>
      <c r="V22" s="30"/>
      <c r="W22" s="32">
        <f t="shared" si="2"/>
      </c>
    </row>
    <row r="23" spans="1:23" ht="12.75" customHeight="1">
      <c r="A23" s="24"/>
      <c r="C23" s="26"/>
      <c r="D23" s="27"/>
      <c r="F23" s="29"/>
      <c r="G23" s="29"/>
      <c r="H23" s="29"/>
      <c r="I23" s="29"/>
      <c r="J23" s="29"/>
      <c r="K23" s="29"/>
      <c r="L23" s="30"/>
      <c r="M23" s="30"/>
      <c r="N23" s="31"/>
      <c r="O23" s="29"/>
      <c r="P23" s="29"/>
      <c r="Q23" s="29"/>
      <c r="R23" s="29"/>
      <c r="S23" s="29"/>
      <c r="T23" s="29"/>
      <c r="U23" s="30"/>
      <c r="V23" s="30"/>
      <c r="W23" s="32">
        <f t="shared" si="2"/>
      </c>
    </row>
    <row r="24" spans="1:23" ht="12.75" customHeight="1">
      <c r="A24" s="24"/>
      <c r="C24" s="26"/>
      <c r="D24" s="27"/>
      <c r="F24" s="29"/>
      <c r="G24" s="29"/>
      <c r="H24" s="29"/>
      <c r="I24" s="29"/>
      <c r="J24" s="29"/>
      <c r="K24" s="29"/>
      <c r="L24" s="30"/>
      <c r="M24" s="30"/>
      <c r="N24" s="31"/>
      <c r="O24" s="29"/>
      <c r="P24" s="29"/>
      <c r="Q24" s="29"/>
      <c r="R24" s="29"/>
      <c r="S24" s="29"/>
      <c r="T24" s="29"/>
      <c r="U24" s="30"/>
      <c r="V24" s="30"/>
      <c r="W24" s="32">
        <f t="shared" si="2"/>
      </c>
    </row>
    <row r="25" spans="1:23" ht="12.75" customHeight="1">
      <c r="A25" s="24"/>
      <c r="C25" s="26"/>
      <c r="D25" s="27"/>
      <c r="F25" s="29"/>
      <c r="G25" s="29"/>
      <c r="H25" s="29"/>
      <c r="I25" s="29"/>
      <c r="J25" s="29"/>
      <c r="K25" s="29"/>
      <c r="L25" s="30"/>
      <c r="M25" s="30"/>
      <c r="N25" s="31"/>
      <c r="O25" s="29"/>
      <c r="P25" s="29"/>
      <c r="Q25" s="29"/>
      <c r="R25" s="29"/>
      <c r="S25" s="29"/>
      <c r="T25" s="29"/>
      <c r="U25" s="30"/>
      <c r="V25" s="30"/>
      <c r="W25" s="32">
        <f t="shared" si="2"/>
      </c>
    </row>
    <row r="26" spans="1:23" ht="12.75" customHeight="1">
      <c r="A26" s="24"/>
      <c r="C26" s="26"/>
      <c r="D26" s="27"/>
      <c r="F26" s="29"/>
      <c r="G26" s="29"/>
      <c r="H26" s="29"/>
      <c r="I26" s="29"/>
      <c r="J26" s="29"/>
      <c r="K26" s="29"/>
      <c r="L26" s="30"/>
      <c r="M26" s="30"/>
      <c r="N26" s="31"/>
      <c r="O26" s="29"/>
      <c r="P26" s="29"/>
      <c r="Q26" s="29"/>
      <c r="R26" s="29"/>
      <c r="S26" s="29"/>
      <c r="T26" s="29"/>
      <c r="U26" s="30"/>
      <c r="V26" s="30"/>
      <c r="W26" s="32">
        <f t="shared" si="2"/>
      </c>
    </row>
    <row r="27" spans="1:23" ht="12.75" customHeight="1">
      <c r="A27" s="24"/>
      <c r="C27" s="26"/>
      <c r="D27" s="27"/>
      <c r="F27" s="29"/>
      <c r="G27" s="29"/>
      <c r="H27" s="29"/>
      <c r="I27" s="29"/>
      <c r="J27" s="29"/>
      <c r="K27" s="29"/>
      <c r="L27" s="30"/>
      <c r="M27" s="30"/>
      <c r="N27" s="31"/>
      <c r="O27" s="29"/>
      <c r="P27" s="29"/>
      <c r="Q27" s="29"/>
      <c r="R27" s="29"/>
      <c r="S27" s="29"/>
      <c r="T27" s="29"/>
      <c r="U27" s="30"/>
      <c r="V27" s="30"/>
      <c r="W27" s="32">
        <f t="shared" si="2"/>
      </c>
    </row>
    <row r="28" spans="1:23" ht="12.75" customHeight="1">
      <c r="A28" s="24"/>
      <c r="C28" s="26"/>
      <c r="D28" s="27"/>
      <c r="F28" s="29"/>
      <c r="G28" s="29"/>
      <c r="H28" s="29"/>
      <c r="I28" s="29"/>
      <c r="J28" s="29"/>
      <c r="K28" s="29"/>
      <c r="L28" s="30"/>
      <c r="M28" s="30"/>
      <c r="N28" s="31"/>
      <c r="O28" s="29"/>
      <c r="P28" s="29"/>
      <c r="Q28" s="29"/>
      <c r="R28" s="29"/>
      <c r="S28" s="29"/>
      <c r="T28" s="29"/>
      <c r="U28" s="30"/>
      <c r="V28" s="30"/>
      <c r="W28" s="32">
        <f t="shared" si="2"/>
      </c>
    </row>
    <row r="29" spans="1:23" ht="12.75" customHeight="1">
      <c r="A29" s="24"/>
      <c r="C29" s="26"/>
      <c r="D29" s="27"/>
      <c r="F29" s="29"/>
      <c r="G29" s="29"/>
      <c r="H29" s="29"/>
      <c r="I29" s="29"/>
      <c r="J29" s="29"/>
      <c r="K29" s="29"/>
      <c r="L29" s="30"/>
      <c r="M29" s="30"/>
      <c r="N29" s="31"/>
      <c r="O29" s="29"/>
      <c r="P29" s="29"/>
      <c r="Q29" s="29"/>
      <c r="R29" s="29"/>
      <c r="S29" s="29"/>
      <c r="T29" s="29"/>
      <c r="U29" s="30"/>
      <c r="V29" s="30"/>
      <c r="W29" s="32">
        <f t="shared" si="2"/>
      </c>
    </row>
    <row r="30" spans="1:23" ht="12.75" customHeight="1">
      <c r="A30" s="34"/>
      <c r="B30" s="26"/>
      <c r="C30" s="26"/>
      <c r="D30" s="27"/>
      <c r="F30" s="29"/>
      <c r="G30" s="29"/>
      <c r="H30" s="29"/>
      <c r="I30" s="29"/>
      <c r="J30" s="29"/>
      <c r="K30" s="29"/>
      <c r="L30" s="30"/>
      <c r="M30" s="30"/>
      <c r="O30" s="29"/>
      <c r="P30" s="29"/>
      <c r="Q30" s="29"/>
      <c r="R30" s="29"/>
      <c r="S30" s="29"/>
      <c r="T30" s="29"/>
      <c r="U30" s="30"/>
      <c r="V30" s="30"/>
      <c r="W30" s="32"/>
    </row>
    <row r="31" spans="1:23" ht="12.75" customHeight="1">
      <c r="A31" s="34"/>
      <c r="B31" s="26"/>
      <c r="C31" s="26"/>
      <c r="D31" s="27"/>
      <c r="F31" s="29"/>
      <c r="G31" s="29"/>
      <c r="H31" s="29"/>
      <c r="I31" s="29"/>
      <c r="J31" s="29"/>
      <c r="K31" s="29"/>
      <c r="L31" s="30"/>
      <c r="M31" s="30"/>
      <c r="O31" s="29"/>
      <c r="P31" s="29"/>
      <c r="Q31" s="29"/>
      <c r="R31" s="29"/>
      <c r="S31" s="29"/>
      <c r="T31" s="29"/>
      <c r="U31" s="30"/>
      <c r="V31" s="30"/>
      <c r="W31" s="32"/>
    </row>
    <row r="32" spans="1:23" ht="12.75" customHeight="1">
      <c r="A32" s="34"/>
      <c r="B32" s="26"/>
      <c r="C32" s="26"/>
      <c r="D32" s="27"/>
      <c r="F32" s="29"/>
      <c r="G32" s="29"/>
      <c r="H32" s="29"/>
      <c r="I32" s="29"/>
      <c r="J32" s="29"/>
      <c r="K32" s="29"/>
      <c r="L32" s="30"/>
      <c r="M32" s="30"/>
      <c r="O32" s="29"/>
      <c r="P32" s="29"/>
      <c r="Q32" s="29"/>
      <c r="R32" s="29"/>
      <c r="S32" s="29"/>
      <c r="T32" s="29"/>
      <c r="U32" s="30"/>
      <c r="V32" s="30"/>
      <c r="W32" s="32"/>
    </row>
    <row r="33" spans="1:23" ht="12.75" customHeight="1">
      <c r="A33" s="34"/>
      <c r="B33" s="26"/>
      <c r="C33" s="26"/>
      <c r="D33" s="27"/>
      <c r="F33" s="29"/>
      <c r="G33" s="29"/>
      <c r="H33" s="29"/>
      <c r="I33" s="29"/>
      <c r="J33" s="29"/>
      <c r="K33" s="29"/>
      <c r="L33" s="30"/>
      <c r="M33" s="30"/>
      <c r="O33" s="29"/>
      <c r="P33" s="29"/>
      <c r="Q33" s="29"/>
      <c r="R33" s="29"/>
      <c r="S33" s="29"/>
      <c r="T33" s="29"/>
      <c r="U33" s="30"/>
      <c r="V33" s="30"/>
      <c r="W33" s="32"/>
    </row>
    <row r="34" spans="1:23" ht="12.75" customHeight="1">
      <c r="A34" s="34"/>
      <c r="B34" s="26"/>
      <c r="C34" s="26"/>
      <c r="D34" s="27"/>
      <c r="F34" s="29"/>
      <c r="G34" s="29"/>
      <c r="H34" s="29"/>
      <c r="I34" s="29"/>
      <c r="J34" s="29"/>
      <c r="K34" s="29"/>
      <c r="L34" s="30"/>
      <c r="M34" s="30"/>
      <c r="O34" s="29"/>
      <c r="P34" s="29"/>
      <c r="Q34" s="29"/>
      <c r="R34" s="29"/>
      <c r="S34" s="29"/>
      <c r="T34" s="29"/>
      <c r="U34" s="30"/>
      <c r="V34" s="30"/>
      <c r="W34" s="32"/>
    </row>
    <row r="35" spans="1:23" ht="12.75" customHeight="1">
      <c r="A35" s="34"/>
      <c r="B35" s="26"/>
      <c r="C35" s="26"/>
      <c r="D35" s="27"/>
      <c r="F35" s="29"/>
      <c r="G35" s="29"/>
      <c r="H35" s="29"/>
      <c r="I35" s="29"/>
      <c r="J35" s="29"/>
      <c r="K35" s="29"/>
      <c r="L35" s="30"/>
      <c r="M35" s="30"/>
      <c r="O35" s="29"/>
      <c r="P35" s="29"/>
      <c r="Q35" s="29"/>
      <c r="R35" s="29"/>
      <c r="S35" s="29"/>
      <c r="T35" s="29"/>
      <c r="U35" s="30"/>
      <c r="V35" s="30"/>
      <c r="W35" s="32"/>
    </row>
    <row r="36" spans="1:23" ht="12.75" customHeight="1">
      <c r="A36" s="34"/>
      <c r="B36" s="26"/>
      <c r="C36" s="26"/>
      <c r="D36" s="27"/>
      <c r="F36" s="29"/>
      <c r="G36" s="29"/>
      <c r="H36" s="29"/>
      <c r="I36" s="29"/>
      <c r="J36" s="29"/>
      <c r="K36" s="29"/>
      <c r="L36" s="30"/>
      <c r="M36" s="30"/>
      <c r="O36" s="29"/>
      <c r="P36" s="29"/>
      <c r="Q36" s="29"/>
      <c r="R36" s="29"/>
      <c r="S36" s="29"/>
      <c r="T36" s="29"/>
      <c r="U36" s="30"/>
      <c r="V36" s="30"/>
      <c r="W36" s="32"/>
    </row>
    <row r="37" spans="1:23" ht="12.75" customHeight="1">
      <c r="A37" s="34"/>
      <c r="B37" s="26"/>
      <c r="C37" s="26"/>
      <c r="D37" s="27"/>
      <c r="F37" s="29"/>
      <c r="G37" s="29"/>
      <c r="H37" s="29"/>
      <c r="I37" s="29"/>
      <c r="J37" s="29"/>
      <c r="K37" s="29"/>
      <c r="L37" s="30"/>
      <c r="M37" s="30"/>
      <c r="O37" s="29"/>
      <c r="P37" s="29"/>
      <c r="Q37" s="29"/>
      <c r="R37" s="29"/>
      <c r="S37" s="29"/>
      <c r="T37" s="29"/>
      <c r="U37" s="30"/>
      <c r="V37" s="30"/>
      <c r="W37" s="32"/>
    </row>
    <row r="38" spans="1:23" ht="12.75" customHeight="1">
      <c r="A38" s="34"/>
      <c r="B38" s="26"/>
      <c r="C38" s="26"/>
      <c r="D38" s="27"/>
      <c r="F38" s="29"/>
      <c r="G38" s="29"/>
      <c r="H38" s="29"/>
      <c r="I38" s="29"/>
      <c r="J38" s="29"/>
      <c r="K38" s="29"/>
      <c r="L38" s="30"/>
      <c r="M38" s="30"/>
      <c r="O38" s="29"/>
      <c r="P38" s="29"/>
      <c r="Q38" s="29"/>
      <c r="R38" s="29"/>
      <c r="S38" s="29"/>
      <c r="T38" s="29"/>
      <c r="U38" s="30"/>
      <c r="V38" s="30"/>
      <c r="W38" s="32"/>
    </row>
    <row r="39" spans="1:23" ht="12.75" customHeight="1">
      <c r="A39" s="34"/>
      <c r="B39" s="26"/>
      <c r="C39" s="26"/>
      <c r="D39" s="27"/>
      <c r="F39" s="29"/>
      <c r="G39" s="29"/>
      <c r="H39" s="29"/>
      <c r="I39" s="29"/>
      <c r="J39" s="29"/>
      <c r="K39" s="29"/>
      <c r="L39" s="30"/>
      <c r="M39" s="30"/>
      <c r="O39" s="29"/>
      <c r="P39" s="29"/>
      <c r="Q39" s="29"/>
      <c r="R39" s="29"/>
      <c r="S39" s="29"/>
      <c r="T39" s="29"/>
      <c r="U39" s="30"/>
      <c r="V39" s="30"/>
      <c r="W39" s="32"/>
    </row>
    <row r="40" spans="1:23" ht="12.75" customHeight="1">
      <c r="A40" s="34"/>
      <c r="B40" s="26"/>
      <c r="C40" s="26"/>
      <c r="D40" s="27"/>
      <c r="F40" s="29"/>
      <c r="G40" s="29"/>
      <c r="H40" s="29"/>
      <c r="I40" s="29"/>
      <c r="J40" s="29"/>
      <c r="K40" s="29"/>
      <c r="L40" s="30"/>
      <c r="M40" s="30"/>
      <c r="O40" s="29"/>
      <c r="P40" s="29"/>
      <c r="Q40" s="29"/>
      <c r="R40" s="29"/>
      <c r="S40" s="29"/>
      <c r="T40" s="29"/>
      <c r="U40" s="30"/>
      <c r="V40" s="30"/>
      <c r="W40" s="32"/>
    </row>
    <row r="41" spans="1:23" ht="12.75" customHeight="1">
      <c r="A41" s="34"/>
      <c r="B41" s="26"/>
      <c r="C41" s="26"/>
      <c r="D41" s="27"/>
      <c r="F41" s="29"/>
      <c r="G41" s="29"/>
      <c r="H41" s="29"/>
      <c r="I41" s="29"/>
      <c r="J41" s="29"/>
      <c r="K41" s="29"/>
      <c r="L41" s="30"/>
      <c r="M41" s="30"/>
      <c r="O41" s="29"/>
      <c r="P41" s="29"/>
      <c r="Q41" s="29"/>
      <c r="R41" s="29"/>
      <c r="S41" s="29"/>
      <c r="T41" s="29"/>
      <c r="U41" s="30"/>
      <c r="V41" s="30"/>
      <c r="W41" s="32"/>
    </row>
    <row r="42" spans="1:23" ht="12.75" customHeight="1">
      <c r="A42" s="34"/>
      <c r="B42" s="26"/>
      <c r="C42" s="26"/>
      <c r="D42" s="27"/>
      <c r="F42" s="29"/>
      <c r="G42" s="29"/>
      <c r="H42" s="29"/>
      <c r="I42" s="29"/>
      <c r="J42" s="29"/>
      <c r="K42" s="29"/>
      <c r="L42" s="30"/>
      <c r="M42" s="30"/>
      <c r="O42" s="29"/>
      <c r="P42" s="29"/>
      <c r="Q42" s="29"/>
      <c r="R42" s="29"/>
      <c r="S42" s="29"/>
      <c r="T42" s="29"/>
      <c r="U42" s="30"/>
      <c r="V42" s="30"/>
      <c r="W42" s="32"/>
    </row>
    <row r="43" spans="1:23" ht="12.75" customHeight="1">
      <c r="A43" s="34"/>
      <c r="B43" s="26"/>
      <c r="C43" s="26"/>
      <c r="D43" s="27"/>
      <c r="F43" s="29"/>
      <c r="G43" s="29"/>
      <c r="H43" s="29"/>
      <c r="I43" s="29"/>
      <c r="J43" s="29"/>
      <c r="K43" s="29"/>
      <c r="L43" s="30"/>
      <c r="M43" s="30"/>
      <c r="O43" s="29"/>
      <c r="P43" s="29"/>
      <c r="Q43" s="29"/>
      <c r="R43" s="29"/>
      <c r="S43" s="29"/>
      <c r="T43" s="29"/>
      <c r="U43" s="30"/>
      <c r="V43" s="30"/>
      <c r="W43" s="32"/>
    </row>
    <row r="44" spans="1:23" ht="12.75" customHeight="1">
      <c r="A44" s="34"/>
      <c r="B44" s="26"/>
      <c r="C44" s="26"/>
      <c r="D44" s="27"/>
      <c r="F44" s="29"/>
      <c r="G44" s="29"/>
      <c r="H44" s="29"/>
      <c r="I44" s="29"/>
      <c r="J44" s="29"/>
      <c r="K44" s="29"/>
      <c r="L44" s="30"/>
      <c r="M44" s="30"/>
      <c r="O44" s="29"/>
      <c r="P44" s="29"/>
      <c r="Q44" s="29"/>
      <c r="R44" s="29"/>
      <c r="S44" s="29"/>
      <c r="T44" s="29"/>
      <c r="U44" s="30"/>
      <c r="V44" s="30"/>
      <c r="W44" s="32"/>
    </row>
    <row r="45" spans="1:23" ht="12.75" customHeight="1">
      <c r="A45" s="34"/>
      <c r="B45" s="26"/>
      <c r="C45" s="26"/>
      <c r="D45" s="27"/>
      <c r="F45" s="29"/>
      <c r="G45" s="29"/>
      <c r="H45" s="29"/>
      <c r="I45" s="29"/>
      <c r="J45" s="29"/>
      <c r="K45" s="29"/>
      <c r="L45" s="30"/>
      <c r="M45" s="30"/>
      <c r="O45" s="29"/>
      <c r="P45" s="29"/>
      <c r="Q45" s="29"/>
      <c r="R45" s="29"/>
      <c r="S45" s="29"/>
      <c r="T45" s="29"/>
      <c r="U45" s="30"/>
      <c r="V45" s="30"/>
      <c r="W45" s="32"/>
    </row>
    <row r="46" spans="1:23" ht="12.75" customHeight="1">
      <c r="A46" s="34"/>
      <c r="B46" s="26"/>
      <c r="C46" s="26"/>
      <c r="D46" s="27"/>
      <c r="F46" s="29"/>
      <c r="G46" s="29"/>
      <c r="H46" s="29"/>
      <c r="I46" s="29"/>
      <c r="J46" s="29"/>
      <c r="K46" s="29"/>
      <c r="L46" s="30"/>
      <c r="M46" s="30"/>
      <c r="O46" s="29"/>
      <c r="P46" s="29"/>
      <c r="Q46" s="29"/>
      <c r="R46" s="29"/>
      <c r="S46" s="29"/>
      <c r="T46" s="29"/>
      <c r="U46" s="30"/>
      <c r="V46" s="30"/>
      <c r="W46" s="32"/>
    </row>
    <row r="47" spans="1:23" ht="12.75" customHeight="1">
      <c r="A47" s="34"/>
      <c r="B47" s="26"/>
      <c r="C47" s="26"/>
      <c r="D47" s="27"/>
      <c r="F47" s="29"/>
      <c r="G47" s="29"/>
      <c r="H47" s="29"/>
      <c r="I47" s="29"/>
      <c r="J47" s="29"/>
      <c r="K47" s="29"/>
      <c r="L47" s="30"/>
      <c r="M47" s="30"/>
      <c r="O47" s="29"/>
      <c r="P47" s="29"/>
      <c r="Q47" s="29"/>
      <c r="R47" s="29"/>
      <c r="S47" s="29"/>
      <c r="T47" s="29"/>
      <c r="U47" s="30"/>
      <c r="V47" s="30"/>
      <c r="W47" s="32"/>
    </row>
    <row r="48" spans="1:23" ht="12.75" customHeight="1">
      <c r="A48" s="34"/>
      <c r="B48" s="26"/>
      <c r="C48" s="26"/>
      <c r="D48" s="27"/>
      <c r="F48" s="29"/>
      <c r="G48" s="29"/>
      <c r="H48" s="29"/>
      <c r="I48" s="29"/>
      <c r="J48" s="29"/>
      <c r="K48" s="29"/>
      <c r="L48" s="30"/>
      <c r="M48" s="30"/>
      <c r="O48" s="29"/>
      <c r="P48" s="29"/>
      <c r="Q48" s="29"/>
      <c r="R48" s="29"/>
      <c r="S48" s="29"/>
      <c r="T48" s="29"/>
      <c r="U48" s="30"/>
      <c r="V48" s="30"/>
      <c r="W48" s="32"/>
    </row>
    <row r="49" spans="1:23" ht="12.75" customHeight="1">
      <c r="A49" s="34"/>
      <c r="B49" s="26"/>
      <c r="C49" s="26"/>
      <c r="D49" s="27"/>
      <c r="F49" s="29"/>
      <c r="G49" s="29"/>
      <c r="H49" s="29"/>
      <c r="I49" s="29"/>
      <c r="J49" s="29"/>
      <c r="K49" s="29"/>
      <c r="L49" s="30"/>
      <c r="M49" s="30"/>
      <c r="O49" s="29"/>
      <c r="P49" s="29"/>
      <c r="Q49" s="29"/>
      <c r="R49" s="29"/>
      <c r="S49" s="29"/>
      <c r="T49" s="29"/>
      <c r="U49" s="30"/>
      <c r="V49" s="30"/>
      <c r="W49" s="32"/>
    </row>
    <row r="50" spans="1:23" ht="12.75" customHeight="1">
      <c r="A50" s="34"/>
      <c r="B50" s="26"/>
      <c r="C50" s="26"/>
      <c r="D50" s="27"/>
      <c r="F50" s="29"/>
      <c r="G50" s="29"/>
      <c r="H50" s="29"/>
      <c r="I50" s="29"/>
      <c r="J50" s="29"/>
      <c r="K50" s="29"/>
      <c r="L50" s="30"/>
      <c r="M50" s="30"/>
      <c r="O50" s="29"/>
      <c r="P50" s="29"/>
      <c r="Q50" s="29"/>
      <c r="R50" s="29"/>
      <c r="S50" s="29"/>
      <c r="T50" s="29"/>
      <c r="U50" s="30"/>
      <c r="V50" s="30"/>
      <c r="W50" s="32"/>
    </row>
    <row r="51" spans="1:23" ht="12.75" customHeight="1">
      <c r="A51" s="34"/>
      <c r="B51" s="26"/>
      <c r="C51" s="26"/>
      <c r="D51" s="27"/>
      <c r="F51" s="29"/>
      <c r="G51" s="29"/>
      <c r="H51" s="29"/>
      <c r="I51" s="29"/>
      <c r="J51" s="29"/>
      <c r="K51" s="29"/>
      <c r="L51" s="30"/>
      <c r="M51" s="30"/>
      <c r="O51" s="29"/>
      <c r="P51" s="29"/>
      <c r="Q51" s="29"/>
      <c r="R51" s="29"/>
      <c r="S51" s="29"/>
      <c r="T51" s="29"/>
      <c r="U51" s="30"/>
      <c r="V51" s="30"/>
      <c r="W51" s="32"/>
    </row>
    <row r="52" spans="1:23" ht="12.75" customHeight="1">
      <c r="A52" s="34"/>
      <c r="B52" s="26"/>
      <c r="C52" s="26"/>
      <c r="D52" s="27"/>
      <c r="F52" s="29"/>
      <c r="G52" s="29"/>
      <c r="H52" s="29"/>
      <c r="I52" s="29"/>
      <c r="J52" s="29"/>
      <c r="K52" s="29"/>
      <c r="L52" s="30"/>
      <c r="M52" s="30"/>
      <c r="O52" s="29"/>
      <c r="P52" s="29"/>
      <c r="Q52" s="29"/>
      <c r="R52" s="29"/>
      <c r="S52" s="29"/>
      <c r="T52" s="29"/>
      <c r="U52" s="30"/>
      <c r="V52" s="30"/>
      <c r="W52" s="32"/>
    </row>
    <row r="53" spans="1:23" ht="12.75" customHeight="1">
      <c r="A53" s="34"/>
      <c r="B53" s="26"/>
      <c r="C53" s="26"/>
      <c r="D53" s="27"/>
      <c r="F53" s="29"/>
      <c r="G53" s="29"/>
      <c r="H53" s="29"/>
      <c r="I53" s="29"/>
      <c r="J53" s="29"/>
      <c r="K53" s="29"/>
      <c r="L53" s="30"/>
      <c r="M53" s="30"/>
      <c r="O53" s="29"/>
      <c r="P53" s="29"/>
      <c r="Q53" s="29"/>
      <c r="R53" s="29"/>
      <c r="S53" s="29"/>
      <c r="T53" s="29"/>
      <c r="U53" s="30"/>
      <c r="V53" s="30"/>
      <c r="W53" s="32"/>
    </row>
    <row r="54" spans="1:23" ht="12.75" customHeight="1">
      <c r="A54" s="34"/>
      <c r="B54" s="26"/>
      <c r="C54" s="26"/>
      <c r="D54" s="27"/>
      <c r="F54" s="29"/>
      <c r="G54" s="29"/>
      <c r="H54" s="29"/>
      <c r="I54" s="29"/>
      <c r="J54" s="29"/>
      <c r="K54" s="29"/>
      <c r="L54" s="30"/>
      <c r="M54" s="30"/>
      <c r="O54" s="29"/>
      <c r="P54" s="29"/>
      <c r="Q54" s="29"/>
      <c r="R54" s="29"/>
      <c r="S54" s="29"/>
      <c r="T54" s="29"/>
      <c r="U54" s="30"/>
      <c r="V54" s="30"/>
      <c r="W54" s="32"/>
    </row>
    <row r="55" spans="1:23" ht="12.75" customHeight="1">
      <c r="A55" s="34"/>
      <c r="B55" s="26"/>
      <c r="C55" s="26"/>
      <c r="D55" s="27"/>
      <c r="F55" s="29"/>
      <c r="G55" s="29"/>
      <c r="H55" s="29"/>
      <c r="I55" s="29"/>
      <c r="J55" s="29"/>
      <c r="K55" s="29"/>
      <c r="L55" s="30"/>
      <c r="M55" s="30"/>
      <c r="O55" s="29"/>
      <c r="P55" s="29"/>
      <c r="Q55" s="29"/>
      <c r="R55" s="29"/>
      <c r="S55" s="29"/>
      <c r="T55" s="29"/>
      <c r="U55" s="30"/>
      <c r="V55" s="30"/>
      <c r="W55" s="32"/>
    </row>
    <row r="56" spans="1:23" ht="12.75" customHeight="1">
      <c r="A56" s="34"/>
      <c r="B56" s="26"/>
      <c r="C56" s="26"/>
      <c r="D56" s="27"/>
      <c r="F56" s="29"/>
      <c r="G56" s="29"/>
      <c r="H56" s="29"/>
      <c r="I56" s="29"/>
      <c r="J56" s="29"/>
      <c r="K56" s="29"/>
      <c r="L56" s="30"/>
      <c r="M56" s="30"/>
      <c r="O56" s="29"/>
      <c r="P56" s="29"/>
      <c r="Q56" s="29"/>
      <c r="R56" s="29"/>
      <c r="S56" s="29"/>
      <c r="T56" s="29"/>
      <c r="U56" s="30"/>
      <c r="V56" s="30"/>
      <c r="W56" s="32"/>
    </row>
    <row r="57" spans="1:23" ht="12.75" customHeight="1">
      <c r="A57" s="34"/>
      <c r="B57" s="26"/>
      <c r="C57" s="26"/>
      <c r="D57" s="27"/>
      <c r="F57" s="29"/>
      <c r="G57" s="29"/>
      <c r="H57" s="29"/>
      <c r="I57" s="29"/>
      <c r="J57" s="29"/>
      <c r="K57" s="29"/>
      <c r="L57" s="30"/>
      <c r="M57" s="30"/>
      <c r="O57" s="29"/>
      <c r="P57" s="29"/>
      <c r="Q57" s="29"/>
      <c r="R57" s="29"/>
      <c r="S57" s="29"/>
      <c r="T57" s="29"/>
      <c r="U57" s="30"/>
      <c r="V57" s="30"/>
      <c r="W57" s="32"/>
    </row>
    <row r="58" spans="1:23" ht="12.75" customHeight="1">
      <c r="A58" s="34"/>
      <c r="B58" s="26"/>
      <c r="C58" s="26"/>
      <c r="D58" s="27"/>
      <c r="F58" s="29"/>
      <c r="G58" s="29"/>
      <c r="H58" s="29"/>
      <c r="I58" s="29"/>
      <c r="J58" s="29"/>
      <c r="K58" s="29"/>
      <c r="L58" s="30"/>
      <c r="M58" s="30"/>
      <c r="O58" s="29"/>
      <c r="P58" s="29"/>
      <c r="Q58" s="29"/>
      <c r="R58" s="29"/>
      <c r="S58" s="29"/>
      <c r="T58" s="29"/>
      <c r="U58" s="30"/>
      <c r="V58" s="30"/>
      <c r="W58" s="32"/>
    </row>
    <row r="59" spans="1:23" ht="12.75" customHeight="1">
      <c r="A59" s="34"/>
      <c r="B59" s="26"/>
      <c r="C59" s="26"/>
      <c r="D59" s="27"/>
      <c r="F59" s="29"/>
      <c r="G59" s="29"/>
      <c r="H59" s="29"/>
      <c r="I59" s="29"/>
      <c r="J59" s="29"/>
      <c r="K59" s="29"/>
      <c r="L59" s="30"/>
      <c r="M59" s="30"/>
      <c r="O59" s="29"/>
      <c r="P59" s="29"/>
      <c r="Q59" s="29"/>
      <c r="R59" s="29"/>
      <c r="S59" s="29"/>
      <c r="T59" s="29"/>
      <c r="U59" s="30"/>
      <c r="V59" s="30"/>
      <c r="W59" s="32"/>
    </row>
    <row r="60" spans="1:23" ht="12.75" customHeight="1">
      <c r="A60" s="34"/>
      <c r="B60" s="26"/>
      <c r="C60" s="26"/>
      <c r="D60" s="27"/>
      <c r="F60" s="29"/>
      <c r="G60" s="29"/>
      <c r="H60" s="29"/>
      <c r="I60" s="29"/>
      <c r="J60" s="29"/>
      <c r="K60" s="29"/>
      <c r="L60" s="30"/>
      <c r="M60" s="30"/>
      <c r="O60" s="29"/>
      <c r="P60" s="29"/>
      <c r="Q60" s="29"/>
      <c r="R60" s="29"/>
      <c r="S60" s="29"/>
      <c r="T60" s="29"/>
      <c r="U60" s="30"/>
      <c r="V60" s="30"/>
      <c r="W60" s="32"/>
    </row>
    <row r="61" spans="1:23" ht="12.75" customHeight="1">
      <c r="A61" s="34"/>
      <c r="B61" s="26"/>
      <c r="C61" s="26"/>
      <c r="D61" s="27"/>
      <c r="F61" s="29"/>
      <c r="G61" s="29"/>
      <c r="H61" s="29"/>
      <c r="I61" s="29"/>
      <c r="J61" s="29"/>
      <c r="K61" s="29"/>
      <c r="L61" s="30"/>
      <c r="M61" s="30"/>
      <c r="O61" s="29"/>
      <c r="P61" s="29"/>
      <c r="Q61" s="29"/>
      <c r="R61" s="29"/>
      <c r="S61" s="29"/>
      <c r="T61" s="29"/>
      <c r="U61" s="30"/>
      <c r="V61" s="30"/>
      <c r="W61" s="32"/>
    </row>
    <row r="62" spans="1:23" ht="12.75" customHeight="1">
      <c r="A62" s="34"/>
      <c r="B62" s="26"/>
      <c r="C62" s="26"/>
      <c r="D62" s="27"/>
      <c r="F62" s="29"/>
      <c r="G62" s="29"/>
      <c r="H62" s="29"/>
      <c r="I62" s="29"/>
      <c r="J62" s="29"/>
      <c r="K62" s="29"/>
      <c r="L62" s="30"/>
      <c r="M62" s="30"/>
      <c r="O62" s="29"/>
      <c r="P62" s="29"/>
      <c r="Q62" s="29"/>
      <c r="R62" s="29"/>
      <c r="S62" s="29"/>
      <c r="T62" s="29"/>
      <c r="U62" s="30"/>
      <c r="V62" s="30"/>
      <c r="W62" s="32"/>
    </row>
    <row r="63" spans="1:23" ht="12.75" customHeight="1">
      <c r="A63" s="34"/>
      <c r="B63" s="26"/>
      <c r="C63" s="26"/>
      <c r="D63" s="27"/>
      <c r="F63" s="29"/>
      <c r="G63" s="29"/>
      <c r="H63" s="29"/>
      <c r="I63" s="29"/>
      <c r="J63" s="29"/>
      <c r="K63" s="29"/>
      <c r="L63" s="30"/>
      <c r="M63" s="30"/>
      <c r="O63" s="29"/>
      <c r="P63" s="29"/>
      <c r="Q63" s="29"/>
      <c r="R63" s="29"/>
      <c r="S63" s="29"/>
      <c r="T63" s="29"/>
      <c r="U63" s="30"/>
      <c r="V63" s="30"/>
      <c r="W63" s="32"/>
    </row>
    <row r="64" spans="1:23" ht="12.75" customHeight="1">
      <c r="A64" s="34"/>
      <c r="B64" s="26"/>
      <c r="C64" s="26"/>
      <c r="D64" s="27"/>
      <c r="F64" s="29"/>
      <c r="G64" s="29"/>
      <c r="H64" s="29"/>
      <c r="I64" s="29"/>
      <c r="J64" s="29"/>
      <c r="K64" s="29"/>
      <c r="L64" s="30"/>
      <c r="M64" s="30"/>
      <c r="O64" s="29"/>
      <c r="P64" s="29"/>
      <c r="Q64" s="29"/>
      <c r="R64" s="29"/>
      <c r="S64" s="29"/>
      <c r="T64" s="29"/>
      <c r="U64" s="30"/>
      <c r="V64" s="30"/>
      <c r="W64" s="32"/>
    </row>
    <row r="65" spans="1:23" ht="12.75" customHeight="1">
      <c r="A65" s="34"/>
      <c r="B65" s="26"/>
      <c r="C65" s="26"/>
      <c r="D65" s="27"/>
      <c r="F65" s="29"/>
      <c r="G65" s="29"/>
      <c r="H65" s="29"/>
      <c r="I65" s="29"/>
      <c r="J65" s="29"/>
      <c r="K65" s="29"/>
      <c r="L65" s="30"/>
      <c r="M65" s="30"/>
      <c r="O65" s="29"/>
      <c r="P65" s="29"/>
      <c r="Q65" s="29"/>
      <c r="R65" s="29"/>
      <c r="S65" s="29"/>
      <c r="T65" s="29"/>
      <c r="U65" s="30"/>
      <c r="V65" s="30"/>
      <c r="W65" s="32"/>
    </row>
    <row r="66" spans="1:23" ht="12.75" customHeight="1">
      <c r="A66" s="34"/>
      <c r="B66" s="26"/>
      <c r="C66" s="26"/>
      <c r="D66" s="27"/>
      <c r="F66" s="29"/>
      <c r="G66" s="29"/>
      <c r="H66" s="29"/>
      <c r="I66" s="29"/>
      <c r="J66" s="29"/>
      <c r="K66" s="29"/>
      <c r="L66" s="30"/>
      <c r="M66" s="30"/>
      <c r="O66" s="29"/>
      <c r="P66" s="29"/>
      <c r="Q66" s="29"/>
      <c r="R66" s="29"/>
      <c r="S66" s="29"/>
      <c r="T66" s="29"/>
      <c r="U66" s="30"/>
      <c r="V66" s="30"/>
      <c r="W66" s="32"/>
    </row>
    <row r="67" spans="1:23" ht="12.75" customHeight="1">
      <c r="A67" s="34"/>
      <c r="B67" s="26"/>
      <c r="C67" s="26"/>
      <c r="D67" s="27"/>
      <c r="F67" s="29"/>
      <c r="G67" s="29"/>
      <c r="H67" s="29"/>
      <c r="I67" s="29"/>
      <c r="J67" s="29"/>
      <c r="K67" s="29"/>
      <c r="L67" s="30"/>
      <c r="M67" s="30"/>
      <c r="O67" s="29"/>
      <c r="P67" s="29"/>
      <c r="Q67" s="29"/>
      <c r="R67" s="29"/>
      <c r="S67" s="29"/>
      <c r="T67" s="29"/>
      <c r="U67" s="30"/>
      <c r="V67" s="30"/>
      <c r="W67" s="32"/>
    </row>
    <row r="68" spans="1:23" ht="12.75" customHeight="1">
      <c r="A68" s="34"/>
      <c r="B68" s="26"/>
      <c r="C68" s="26"/>
      <c r="D68" s="27"/>
      <c r="F68" s="29"/>
      <c r="G68" s="29"/>
      <c r="H68" s="29"/>
      <c r="I68" s="29"/>
      <c r="J68" s="29"/>
      <c r="K68" s="29"/>
      <c r="L68" s="30"/>
      <c r="M68" s="30"/>
      <c r="O68" s="29"/>
      <c r="P68" s="29"/>
      <c r="Q68" s="29"/>
      <c r="R68" s="29"/>
      <c r="S68" s="29"/>
      <c r="T68" s="29"/>
      <c r="U68" s="30"/>
      <c r="V68" s="30"/>
      <c r="W68" s="32"/>
    </row>
    <row r="69" spans="1:23" ht="12.75" customHeight="1">
      <c r="A69" s="34"/>
      <c r="B69" s="26"/>
      <c r="C69" s="26"/>
      <c r="D69" s="27"/>
      <c r="F69" s="29"/>
      <c r="G69" s="29"/>
      <c r="H69" s="29"/>
      <c r="I69" s="29"/>
      <c r="J69" s="29"/>
      <c r="K69" s="29"/>
      <c r="L69" s="30"/>
      <c r="M69" s="30"/>
      <c r="O69" s="29"/>
      <c r="P69" s="29"/>
      <c r="Q69" s="29"/>
      <c r="R69" s="29"/>
      <c r="S69" s="29"/>
      <c r="T69" s="29"/>
      <c r="U69" s="30"/>
      <c r="V69" s="30"/>
      <c r="W69" s="32"/>
    </row>
    <row r="70" spans="1:23" ht="12.75" customHeight="1">
      <c r="A70" s="34"/>
      <c r="B70" s="26"/>
      <c r="C70" s="26"/>
      <c r="D70" s="27"/>
      <c r="F70" s="29"/>
      <c r="G70" s="29"/>
      <c r="H70" s="29"/>
      <c r="I70" s="29"/>
      <c r="J70" s="29"/>
      <c r="K70" s="29"/>
      <c r="L70" s="30"/>
      <c r="M70" s="30"/>
      <c r="O70" s="29"/>
      <c r="P70" s="29"/>
      <c r="Q70" s="29"/>
      <c r="R70" s="29"/>
      <c r="S70" s="29"/>
      <c r="T70" s="29"/>
      <c r="U70" s="30"/>
      <c r="V70" s="30"/>
      <c r="W70" s="32"/>
    </row>
    <row r="71" spans="1:23" ht="12.75" customHeight="1">
      <c r="A71" s="34"/>
      <c r="B71" s="26"/>
      <c r="C71" s="26"/>
      <c r="D71" s="27"/>
      <c r="F71" s="29"/>
      <c r="G71" s="29"/>
      <c r="H71" s="29"/>
      <c r="I71" s="29"/>
      <c r="J71" s="29"/>
      <c r="K71" s="29"/>
      <c r="L71" s="30"/>
      <c r="M71" s="30"/>
      <c r="O71" s="29"/>
      <c r="P71" s="29"/>
      <c r="Q71" s="29"/>
      <c r="R71" s="29"/>
      <c r="S71" s="29"/>
      <c r="T71" s="29"/>
      <c r="U71" s="30"/>
      <c r="V71" s="30"/>
      <c r="W71" s="32"/>
    </row>
    <row r="72" spans="1:23" ht="12.75" customHeight="1">
      <c r="A72" s="34"/>
      <c r="B72" s="26"/>
      <c r="C72" s="26"/>
      <c r="D72" s="27"/>
      <c r="F72" s="29"/>
      <c r="G72" s="29"/>
      <c r="H72" s="29"/>
      <c r="I72" s="29"/>
      <c r="J72" s="29"/>
      <c r="K72" s="29"/>
      <c r="L72" s="30"/>
      <c r="M72" s="30"/>
      <c r="O72" s="29"/>
      <c r="P72" s="29"/>
      <c r="Q72" s="29"/>
      <c r="R72" s="29"/>
      <c r="S72" s="29"/>
      <c r="T72" s="29"/>
      <c r="U72" s="30"/>
      <c r="V72" s="30"/>
      <c r="W72" s="32"/>
    </row>
    <row r="73" spans="1:23" ht="12.75" customHeight="1">
      <c r="A73" s="34"/>
      <c r="B73" s="26"/>
      <c r="C73" s="26"/>
      <c r="D73" s="27"/>
      <c r="F73" s="29"/>
      <c r="G73" s="29"/>
      <c r="H73" s="29"/>
      <c r="I73" s="29"/>
      <c r="J73" s="29"/>
      <c r="K73" s="29"/>
      <c r="L73" s="30"/>
      <c r="M73" s="30"/>
      <c r="O73" s="29"/>
      <c r="P73" s="29"/>
      <c r="Q73" s="29"/>
      <c r="R73" s="29"/>
      <c r="S73" s="29"/>
      <c r="T73" s="29"/>
      <c r="U73" s="30"/>
      <c r="V73" s="30"/>
      <c r="W73" s="32"/>
    </row>
    <row r="74" spans="1:23" ht="12.75" customHeight="1">
      <c r="A74" s="34"/>
      <c r="B74" s="26"/>
      <c r="C74" s="26"/>
      <c r="D74" s="27"/>
      <c r="F74" s="29"/>
      <c r="G74" s="29"/>
      <c r="H74" s="29"/>
      <c r="I74" s="29"/>
      <c r="J74" s="29"/>
      <c r="K74" s="29"/>
      <c r="L74" s="30"/>
      <c r="M74" s="30"/>
      <c r="O74" s="29"/>
      <c r="P74" s="29"/>
      <c r="Q74" s="29"/>
      <c r="R74" s="29"/>
      <c r="S74" s="29"/>
      <c r="T74" s="29"/>
      <c r="U74" s="30"/>
      <c r="V74" s="30"/>
      <c r="W74" s="32"/>
    </row>
    <row r="75" spans="1:23" ht="12.75" customHeight="1">
      <c r="A75" s="34"/>
      <c r="B75" s="26"/>
      <c r="C75" s="26"/>
      <c r="D75" s="27"/>
      <c r="F75" s="29"/>
      <c r="G75" s="29"/>
      <c r="H75" s="29"/>
      <c r="I75" s="29"/>
      <c r="J75" s="29"/>
      <c r="K75" s="29"/>
      <c r="L75" s="30"/>
      <c r="M75" s="30"/>
      <c r="O75" s="29"/>
      <c r="P75" s="29"/>
      <c r="Q75" s="29"/>
      <c r="R75" s="29"/>
      <c r="S75" s="29"/>
      <c r="T75" s="29"/>
      <c r="U75" s="30"/>
      <c r="V75" s="30"/>
      <c r="W75" s="32"/>
    </row>
    <row r="76" spans="1:23" ht="12.75" customHeight="1">
      <c r="A76" s="34"/>
      <c r="B76" s="26"/>
      <c r="C76" s="26"/>
      <c r="D76" s="27"/>
      <c r="F76" s="29"/>
      <c r="G76" s="29"/>
      <c r="H76" s="29"/>
      <c r="I76" s="29"/>
      <c r="J76" s="29"/>
      <c r="K76" s="29"/>
      <c r="L76" s="30"/>
      <c r="M76" s="30"/>
      <c r="O76" s="29"/>
      <c r="P76" s="29"/>
      <c r="Q76" s="29"/>
      <c r="R76" s="29"/>
      <c r="S76" s="29"/>
      <c r="T76" s="29"/>
      <c r="U76" s="30"/>
      <c r="V76" s="30"/>
      <c r="W76" s="32"/>
    </row>
    <row r="77" spans="1:23" ht="12.75" customHeight="1">
      <c r="A77" s="34"/>
      <c r="B77" s="26"/>
      <c r="C77" s="26"/>
      <c r="D77" s="27"/>
      <c r="F77" s="29"/>
      <c r="G77" s="29"/>
      <c r="H77" s="29"/>
      <c r="I77" s="29"/>
      <c r="J77" s="29"/>
      <c r="K77" s="29"/>
      <c r="L77" s="30"/>
      <c r="M77" s="30"/>
      <c r="O77" s="29"/>
      <c r="P77" s="29"/>
      <c r="Q77" s="29"/>
      <c r="R77" s="29"/>
      <c r="S77" s="29"/>
      <c r="T77" s="29"/>
      <c r="U77" s="30"/>
      <c r="V77" s="30"/>
      <c r="W77" s="32"/>
    </row>
    <row r="78" spans="1:23" ht="12.75" customHeight="1">
      <c r="A78" s="34"/>
      <c r="B78" s="26"/>
      <c r="C78" s="26"/>
      <c r="D78" s="27"/>
      <c r="F78" s="29"/>
      <c r="G78" s="29"/>
      <c r="H78" s="29"/>
      <c r="I78" s="29"/>
      <c r="J78" s="29"/>
      <c r="K78" s="29"/>
      <c r="L78" s="30"/>
      <c r="M78" s="30"/>
      <c r="O78" s="29"/>
      <c r="P78" s="29"/>
      <c r="Q78" s="29"/>
      <c r="R78" s="29"/>
      <c r="S78" s="29"/>
      <c r="T78" s="29"/>
      <c r="U78" s="30"/>
      <c r="V78" s="30"/>
      <c r="W78" s="32"/>
    </row>
    <row r="79" spans="1:23" ht="12.75" customHeight="1">
      <c r="A79" s="34"/>
      <c r="B79" s="26"/>
      <c r="C79" s="26"/>
      <c r="D79" s="27"/>
      <c r="F79" s="29"/>
      <c r="G79" s="29"/>
      <c r="H79" s="29"/>
      <c r="I79" s="29"/>
      <c r="J79" s="29"/>
      <c r="K79" s="29"/>
      <c r="L79" s="30"/>
      <c r="M79" s="30"/>
      <c r="O79" s="29"/>
      <c r="P79" s="29"/>
      <c r="Q79" s="29"/>
      <c r="R79" s="29"/>
      <c r="S79" s="29"/>
      <c r="T79" s="29"/>
      <c r="U79" s="30"/>
      <c r="V79" s="30"/>
      <c r="W79" s="32"/>
    </row>
    <row r="80" spans="1:23" ht="12.75" customHeight="1">
      <c r="A80" s="34"/>
      <c r="B80" s="26"/>
      <c r="C80" s="26"/>
      <c r="D80" s="27"/>
      <c r="F80" s="29"/>
      <c r="G80" s="29"/>
      <c r="H80" s="29"/>
      <c r="I80" s="29"/>
      <c r="J80" s="29"/>
      <c r="K80" s="29"/>
      <c r="L80" s="30"/>
      <c r="M80" s="30"/>
      <c r="O80" s="29"/>
      <c r="P80" s="29"/>
      <c r="Q80" s="29"/>
      <c r="R80" s="29"/>
      <c r="S80" s="29"/>
      <c r="T80" s="29"/>
      <c r="U80" s="30"/>
      <c r="V80" s="30"/>
      <c r="W80" s="32"/>
    </row>
    <row r="81" spans="1:23" ht="12.75" customHeight="1">
      <c r="A81" s="34"/>
      <c r="B81" s="26"/>
      <c r="C81" s="26"/>
      <c r="D81" s="27"/>
      <c r="F81" s="29"/>
      <c r="G81" s="29"/>
      <c r="H81" s="29"/>
      <c r="I81" s="29"/>
      <c r="J81" s="29"/>
      <c r="K81" s="29"/>
      <c r="L81" s="30"/>
      <c r="M81" s="30"/>
      <c r="O81" s="29"/>
      <c r="P81" s="29"/>
      <c r="Q81" s="29"/>
      <c r="R81" s="29"/>
      <c r="S81" s="29"/>
      <c r="T81" s="29"/>
      <c r="U81" s="30"/>
      <c r="V81" s="30"/>
      <c r="W81" s="32"/>
    </row>
    <row r="82" spans="1:23" ht="12.75" customHeight="1">
      <c r="A82" s="34"/>
      <c r="B82" s="26"/>
      <c r="C82" s="26"/>
      <c r="D82" s="27"/>
      <c r="F82" s="29"/>
      <c r="G82" s="29"/>
      <c r="H82" s="29"/>
      <c r="I82" s="29"/>
      <c r="J82" s="29"/>
      <c r="K82" s="29"/>
      <c r="L82" s="30"/>
      <c r="M82" s="30"/>
      <c r="O82" s="29"/>
      <c r="P82" s="29"/>
      <c r="Q82" s="29"/>
      <c r="R82" s="29"/>
      <c r="S82" s="29"/>
      <c r="T82" s="29"/>
      <c r="U82" s="30"/>
      <c r="V82" s="30"/>
      <c r="W82" s="32"/>
    </row>
    <row r="83" spans="1:23" ht="12.75" customHeight="1">
      <c r="A83" s="34"/>
      <c r="B83" s="26"/>
      <c r="C83" s="26"/>
      <c r="D83" s="27"/>
      <c r="F83" s="29"/>
      <c r="G83" s="29"/>
      <c r="H83" s="29"/>
      <c r="I83" s="29"/>
      <c r="J83" s="29"/>
      <c r="K83" s="29"/>
      <c r="L83" s="30"/>
      <c r="M83" s="30"/>
      <c r="O83" s="29"/>
      <c r="P83" s="29"/>
      <c r="Q83" s="29"/>
      <c r="R83" s="29"/>
      <c r="S83" s="29"/>
      <c r="T83" s="29"/>
      <c r="U83" s="30"/>
      <c r="V83" s="30"/>
      <c r="W83" s="32"/>
    </row>
    <row r="84" spans="1:23" ht="12.75" customHeight="1">
      <c r="A84" s="34"/>
      <c r="B84" s="26"/>
      <c r="C84" s="26"/>
      <c r="D84" s="27"/>
      <c r="F84" s="29"/>
      <c r="G84" s="29"/>
      <c r="H84" s="29"/>
      <c r="I84" s="29"/>
      <c r="J84" s="29"/>
      <c r="K84" s="29"/>
      <c r="L84" s="30"/>
      <c r="M84" s="30"/>
      <c r="O84" s="29"/>
      <c r="P84" s="29"/>
      <c r="Q84" s="29"/>
      <c r="R84" s="29"/>
      <c r="S84" s="29"/>
      <c r="T84" s="29"/>
      <c r="U84" s="30"/>
      <c r="V84" s="30"/>
      <c r="W84" s="32"/>
    </row>
    <row r="85" spans="1:23" ht="12.75" customHeight="1">
      <c r="A85" s="34"/>
      <c r="B85" s="26"/>
      <c r="C85" s="26"/>
      <c r="D85" s="27"/>
      <c r="F85" s="29"/>
      <c r="G85" s="29"/>
      <c r="H85" s="29"/>
      <c r="I85" s="29"/>
      <c r="J85" s="29"/>
      <c r="K85" s="29"/>
      <c r="L85" s="30"/>
      <c r="M85" s="30"/>
      <c r="O85" s="29"/>
      <c r="P85" s="29"/>
      <c r="Q85" s="29"/>
      <c r="R85" s="29"/>
      <c r="S85" s="29"/>
      <c r="T85" s="29"/>
      <c r="U85" s="30"/>
      <c r="V85" s="30"/>
      <c r="W85" s="32"/>
    </row>
    <row r="86" spans="1:23" ht="12.75" customHeight="1">
      <c r="A86" s="34"/>
      <c r="B86" s="26"/>
      <c r="C86" s="26"/>
      <c r="D86" s="27"/>
      <c r="F86" s="29"/>
      <c r="G86" s="29"/>
      <c r="H86" s="29"/>
      <c r="I86" s="29"/>
      <c r="J86" s="29"/>
      <c r="K86" s="29"/>
      <c r="L86" s="30"/>
      <c r="M86" s="30"/>
      <c r="O86" s="29"/>
      <c r="P86" s="29"/>
      <c r="Q86" s="29"/>
      <c r="R86" s="29"/>
      <c r="S86" s="29"/>
      <c r="T86" s="29"/>
      <c r="U86" s="30"/>
      <c r="V86" s="30"/>
      <c r="W86" s="32"/>
    </row>
    <row r="87" spans="1:23" ht="12.75" customHeight="1">
      <c r="A87" s="34"/>
      <c r="B87" s="26"/>
      <c r="C87" s="26"/>
      <c r="D87" s="27"/>
      <c r="F87" s="29"/>
      <c r="G87" s="29"/>
      <c r="H87" s="29"/>
      <c r="I87" s="29"/>
      <c r="J87" s="29"/>
      <c r="K87" s="29"/>
      <c r="L87" s="30"/>
      <c r="M87" s="30"/>
      <c r="O87" s="29"/>
      <c r="P87" s="29"/>
      <c r="Q87" s="29"/>
      <c r="R87" s="29"/>
      <c r="S87" s="29"/>
      <c r="T87" s="29"/>
      <c r="U87" s="30"/>
      <c r="V87" s="30"/>
      <c r="W87" s="32"/>
    </row>
    <row r="88" spans="1:23" ht="12.75" customHeight="1">
      <c r="A88" s="34"/>
      <c r="B88" s="26"/>
      <c r="C88" s="26"/>
      <c r="D88" s="27"/>
      <c r="F88" s="29"/>
      <c r="G88" s="29"/>
      <c r="H88" s="29"/>
      <c r="I88" s="29"/>
      <c r="J88" s="29"/>
      <c r="K88" s="29"/>
      <c r="L88" s="30"/>
      <c r="M88" s="30"/>
      <c r="O88" s="29"/>
      <c r="P88" s="29"/>
      <c r="Q88" s="29"/>
      <c r="R88" s="29"/>
      <c r="S88" s="29"/>
      <c r="T88" s="29"/>
      <c r="U88" s="30"/>
      <c r="V88" s="30"/>
      <c r="W88" s="32"/>
    </row>
    <row r="89" spans="1:23" ht="12.75" customHeight="1">
      <c r="A89" s="34"/>
      <c r="B89" s="26"/>
      <c r="C89" s="26"/>
      <c r="D89" s="27"/>
      <c r="F89" s="29"/>
      <c r="G89" s="29"/>
      <c r="H89" s="29"/>
      <c r="I89" s="29"/>
      <c r="J89" s="29"/>
      <c r="K89" s="29"/>
      <c r="L89" s="30"/>
      <c r="M89" s="30"/>
      <c r="O89" s="29"/>
      <c r="P89" s="29"/>
      <c r="Q89" s="29"/>
      <c r="R89" s="29"/>
      <c r="S89" s="29"/>
      <c r="T89" s="29"/>
      <c r="U89" s="30"/>
      <c r="V89" s="30"/>
      <c r="W89" s="32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5.421875" style="0" customWidth="1"/>
    <col min="2" max="2" width="8.00390625" style="0" customWidth="1"/>
    <col min="3" max="3" width="20.57421875" style="0" customWidth="1"/>
    <col min="4" max="4" width="7.57421875" style="0" customWidth="1"/>
    <col min="5" max="5" width="6.57421875" style="0" customWidth="1"/>
    <col min="6" max="6" width="5.8515625" style="0" customWidth="1"/>
    <col min="7" max="7" width="5.7109375" style="0" customWidth="1"/>
    <col min="8" max="8" width="9.8515625" style="0" customWidth="1"/>
    <col min="9" max="9" width="7.140625" style="0" customWidth="1"/>
    <col min="10" max="10" width="17.140625" style="0" customWidth="1"/>
  </cols>
  <sheetData>
    <row r="1" spans="1:10" ht="23.25">
      <c r="A1" s="207">
        <f>H2</f>
      </c>
      <c r="B1" s="208">
        <f>kuka1</f>
        <v>18</v>
      </c>
      <c r="C1" s="209" t="str">
        <f>IF(($B1&lt;=0),"",VLOOKUP($B1,nojapuut,C$40,FALSE))</f>
        <v>Tiia Laisi</v>
      </c>
      <c r="D1" s="210"/>
      <c r="E1" s="349">
        <f>IF(($B1&lt;=0),"",VLOOKUP($B1,nojapuut,E$40,FALSE))</f>
        <v>0</v>
      </c>
      <c r="F1" s="349"/>
      <c r="G1" s="365">
        <f>IF(($B1&lt;=0),"",VLOOKUP($B1,nojapuut,G$40,FALSE))</f>
        <v>0</v>
      </c>
      <c r="H1" s="366"/>
      <c r="I1" s="125"/>
      <c r="J1" s="68"/>
    </row>
    <row r="2" spans="1:10" ht="23.25">
      <c r="A2" s="332" t="s">
        <v>187</v>
      </c>
      <c r="B2" s="333"/>
      <c r="C2" s="333"/>
      <c r="D2" s="37"/>
      <c r="E2" s="35"/>
      <c r="F2" s="36"/>
      <c r="G2" s="4"/>
      <c r="H2" s="5" t="s">
        <v>0</v>
      </c>
      <c r="I2" s="68"/>
      <c r="J2" s="68"/>
    </row>
    <row r="3" spans="1:10" ht="12.75" customHeight="1">
      <c r="A3" s="211">
        <v>0</v>
      </c>
      <c r="B3" s="129" t="s">
        <v>201</v>
      </c>
      <c r="C3" s="9" t="s">
        <v>13</v>
      </c>
      <c r="D3" s="9" t="s">
        <v>283</v>
      </c>
      <c r="E3" s="130" t="s">
        <v>39</v>
      </c>
      <c r="F3" s="130" t="s">
        <v>40</v>
      </c>
      <c r="G3" s="131" t="s">
        <v>24</v>
      </c>
      <c r="H3" s="212" t="s">
        <v>145</v>
      </c>
      <c r="I3" s="125"/>
      <c r="J3" s="68"/>
    </row>
    <row r="4" spans="1:10" ht="12.75" customHeight="1">
      <c r="A4" s="213">
        <v>1</v>
      </c>
      <c r="B4" s="136">
        <f>NojapuutT!B5</f>
        <v>11</v>
      </c>
      <c r="C4" s="137" t="str">
        <f>NojapuutT!C5</f>
        <v>Anniina Muilu</v>
      </c>
      <c r="D4" s="138" t="str">
        <f aca="true" t="shared" si="0" ref="D4:D11">VLOOKUP(B4,nimilista,6,FALSE)</f>
        <v>STVK</v>
      </c>
      <c r="E4" s="139">
        <f>NojapuutT!E5</f>
        <v>1</v>
      </c>
      <c r="F4" s="139">
        <f>NojapuutT!F5</f>
        <v>9</v>
      </c>
      <c r="G4" s="140">
        <f>NojapuutT!G5</f>
        <v>1</v>
      </c>
      <c r="H4" s="214">
        <f>NojapuutT!H5</f>
        <v>9.00000098764001</v>
      </c>
      <c r="I4" s="125"/>
      <c r="J4" s="91">
        <f aca="true" t="shared" si="1" ref="J4:J12">IF((H4=H3),IF((H4=""),"","tie"),"")</f>
      </c>
    </row>
    <row r="5" spans="1:10" ht="12.75" customHeight="1">
      <c r="A5" s="81">
        <v>2</v>
      </c>
      <c r="B5" s="181">
        <f>NojapuutT!B6</f>
        <v>4</v>
      </c>
      <c r="C5" s="182" t="str">
        <f>NojapuutT!C6</f>
        <v>Maija Leinonen</v>
      </c>
      <c r="D5" s="93" t="str">
        <f t="shared" si="0"/>
        <v>AS</v>
      </c>
      <c r="E5" s="202">
        <f>NojapuutT!E6</f>
        <v>0</v>
      </c>
      <c r="F5" s="202">
        <f>NojapuutT!F6</f>
        <v>0</v>
      </c>
      <c r="G5" s="203">
        <f>NojapuutT!G6</f>
        <v>0</v>
      </c>
      <c r="H5" s="215">
        <f>NojapuutT!H6</f>
        <v>0</v>
      </c>
      <c r="I5" s="125"/>
      <c r="J5" s="91">
        <f t="shared" si="1"/>
      </c>
    </row>
    <row r="6" spans="1:10" ht="12.75" customHeight="1">
      <c r="A6" s="81">
        <v>3</v>
      </c>
      <c r="B6" s="34">
        <f>NojapuutT!B7</f>
        <v>18</v>
      </c>
      <c r="C6" s="185" t="str">
        <f>NojapuutT!C7</f>
        <v>Tiia Laisi</v>
      </c>
      <c r="D6" s="149" t="str">
        <f t="shared" si="0"/>
        <v>TV</v>
      </c>
      <c r="E6" s="151">
        <f>NojapuutT!E7</f>
        <v>0</v>
      </c>
      <c r="F6" s="151">
        <f>NojapuutT!F7</f>
        <v>0</v>
      </c>
      <c r="G6" s="152">
        <f>NojapuutT!G7</f>
        <v>0</v>
      </c>
      <c r="H6" s="216">
        <f>NojapuutT!H7</f>
        <v>0</v>
      </c>
      <c r="I6" s="125"/>
      <c r="J6" s="91" t="str">
        <f t="shared" si="1"/>
        <v>tie</v>
      </c>
    </row>
    <row r="7" spans="1:10" ht="12.75" customHeight="1">
      <c r="A7" s="81">
        <v>4</v>
      </c>
      <c r="B7" s="181">
        <f>NojapuutT!B8</f>
        <v>19</v>
      </c>
      <c r="C7" s="182" t="str">
        <f>NojapuutT!C8</f>
        <v>Veronika Vuosjoki</v>
      </c>
      <c r="D7" s="93" t="str">
        <f t="shared" si="0"/>
        <v>TV</v>
      </c>
      <c r="E7" s="202">
        <f>NojapuutT!E8</f>
        <v>0</v>
      </c>
      <c r="F7" s="202">
        <f>NojapuutT!F8</f>
        <v>0</v>
      </c>
      <c r="G7" s="203">
        <f>NojapuutT!G8</f>
        <v>0</v>
      </c>
      <c r="H7" s="215">
        <f>NojapuutT!H8</f>
        <v>0</v>
      </c>
      <c r="I7" s="125"/>
      <c r="J7" s="91" t="str">
        <f t="shared" si="1"/>
        <v>tie</v>
      </c>
    </row>
    <row r="8" spans="1:10" ht="12.75" customHeight="1">
      <c r="A8" s="81">
        <v>5</v>
      </c>
      <c r="B8" s="34">
        <f>NojapuutT!B9</f>
        <v>24</v>
      </c>
      <c r="C8" s="185" t="str">
        <f>NojapuutT!C9</f>
        <v>Miina Kokkonen</v>
      </c>
      <c r="D8" s="149" t="str">
        <f t="shared" si="0"/>
        <v>TuUL</v>
      </c>
      <c r="E8" s="151">
        <f>NojapuutT!E9</f>
        <v>0</v>
      </c>
      <c r="F8" s="151">
        <f>NojapuutT!F9</f>
        <v>0</v>
      </c>
      <c r="G8" s="152">
        <f>NojapuutT!G9</f>
        <v>0</v>
      </c>
      <c r="H8" s="216">
        <f>NojapuutT!H9</f>
        <v>0</v>
      </c>
      <c r="I8" s="125"/>
      <c r="J8" s="91" t="str">
        <f t="shared" si="1"/>
        <v>tie</v>
      </c>
    </row>
    <row r="9" spans="1:10" ht="12.75" customHeight="1">
      <c r="A9" s="81">
        <v>6</v>
      </c>
      <c r="B9" s="181">
        <f>NojapuutT!B10</f>
        <v>25</v>
      </c>
      <c r="C9" s="182" t="str">
        <f>NojapuutT!C10</f>
        <v>Anniina Rautiainen</v>
      </c>
      <c r="D9" s="93" t="str">
        <f t="shared" si="0"/>
        <v>VSK-U</v>
      </c>
      <c r="E9" s="202">
        <f>NojapuutT!E10</f>
        <v>0</v>
      </c>
      <c r="F9" s="202">
        <f>NojapuutT!F10</f>
        <v>0</v>
      </c>
      <c r="G9" s="203">
        <f>NojapuutT!G10</f>
        <v>0</v>
      </c>
      <c r="H9" s="215">
        <f>NojapuutT!H10</f>
        <v>0</v>
      </c>
      <c r="I9" s="125"/>
      <c r="J9" s="91" t="str">
        <f t="shared" si="1"/>
        <v>tie</v>
      </c>
    </row>
    <row r="10" spans="1:10" ht="12.75" customHeight="1">
      <c r="A10" s="81">
        <v>7</v>
      </c>
      <c r="B10" s="34">
        <f>NojapuutT!B11</f>
        <v>27</v>
      </c>
      <c r="C10" s="185" t="str">
        <f>NojapuutT!C11</f>
        <v>Julia Darlington</v>
      </c>
      <c r="D10" s="149" t="str">
        <f t="shared" si="0"/>
        <v>Kieppi</v>
      </c>
      <c r="E10" s="151">
        <f>NojapuutT!E11</f>
        <v>0</v>
      </c>
      <c r="F10" s="151">
        <f>NojapuutT!F11</f>
        <v>0</v>
      </c>
      <c r="G10" s="152">
        <f>NojapuutT!G11</f>
        <v>0</v>
      </c>
      <c r="H10" s="216">
        <f>NojapuutT!H11</f>
        <v>0</v>
      </c>
      <c r="I10" s="125"/>
      <c r="J10" s="91" t="str">
        <f t="shared" si="1"/>
        <v>tie</v>
      </c>
    </row>
    <row r="11" spans="1:10" ht="12.75" customHeight="1">
      <c r="A11" s="217">
        <v>8</v>
      </c>
      <c r="B11" s="218">
        <f>NojapuutT!B12</f>
        <v>28</v>
      </c>
      <c r="C11" s="219" t="str">
        <f>NojapuutT!C12</f>
        <v>Patricia Hämäläinen</v>
      </c>
      <c r="D11" s="220" t="str">
        <f t="shared" si="0"/>
        <v>Kieppi</v>
      </c>
      <c r="E11" s="221">
        <f>NojapuutT!E12</f>
        <v>0</v>
      </c>
      <c r="F11" s="221">
        <f>NojapuutT!F12</f>
        <v>0</v>
      </c>
      <c r="G11" s="222">
        <f>NojapuutT!G12</f>
        <v>0</v>
      </c>
      <c r="H11" s="223">
        <f>NojapuutT!H12</f>
        <v>0</v>
      </c>
      <c r="I11" s="125"/>
      <c r="J11" s="91" t="str">
        <f t="shared" si="1"/>
        <v>tie</v>
      </c>
    </row>
    <row r="12" spans="1:10" ht="12.75" customHeight="1">
      <c r="A12" s="224"/>
      <c r="B12" s="225"/>
      <c r="C12" s="225"/>
      <c r="D12" s="225"/>
      <c r="E12" s="225"/>
      <c r="F12" s="225"/>
      <c r="G12" s="225"/>
      <c r="H12" s="226"/>
      <c r="I12" s="125"/>
      <c r="J12" s="91">
        <f t="shared" si="1"/>
      </c>
    </row>
    <row r="13" spans="1:10" ht="23.25">
      <c r="A13" s="207">
        <f>H14</f>
      </c>
      <c r="B13" s="208">
        <f>kuka2</f>
        <v>0</v>
      </c>
      <c r="C13" s="209">
        <f>IF(($B13&lt;=0),"",VLOOKUP($B13,rekki,C$40,FALSE))</f>
      </c>
      <c r="D13" s="210"/>
      <c r="E13" s="349">
        <f>IF(($B13&lt;=0),"",VLOOKUP($B13,rekki,E$40,FALSE))</f>
      </c>
      <c r="F13" s="349"/>
      <c r="G13" s="365">
        <f>IF(($B13&lt;=0),"",VLOOKUP($B13,rekki,G$40,FALSE))</f>
      </c>
      <c r="H13" s="366"/>
      <c r="I13" s="125"/>
      <c r="J13" s="68"/>
    </row>
    <row r="14" spans="1:10" ht="23.25">
      <c r="A14" s="332" t="s">
        <v>68</v>
      </c>
      <c r="B14" s="333"/>
      <c r="C14" s="333"/>
      <c r="D14" s="37"/>
      <c r="E14" s="35"/>
      <c r="F14" s="36"/>
      <c r="G14" s="4"/>
      <c r="H14" s="5" t="s">
        <v>0</v>
      </c>
      <c r="I14" s="68"/>
      <c r="J14" s="68"/>
    </row>
    <row r="15" spans="1:10" ht="12.75" customHeight="1">
      <c r="A15" s="211">
        <v>0</v>
      </c>
      <c r="B15" s="129" t="s">
        <v>201</v>
      </c>
      <c r="C15" s="9" t="s">
        <v>13</v>
      </c>
      <c r="D15" s="9" t="s">
        <v>283</v>
      </c>
      <c r="E15" s="130" t="s">
        <v>39</v>
      </c>
      <c r="F15" s="130" t="s">
        <v>40</v>
      </c>
      <c r="G15" s="131" t="s">
        <v>24</v>
      </c>
      <c r="H15" s="212" t="s">
        <v>145</v>
      </c>
      <c r="I15" s="125"/>
      <c r="J15" s="68"/>
    </row>
    <row r="16" spans="1:10" ht="12.75" customHeight="1">
      <c r="A16" s="213">
        <v>1</v>
      </c>
      <c r="B16" s="136">
        <f>RekkiT!B5</f>
        <v>2</v>
      </c>
      <c r="C16" s="137" t="str">
        <f>RekkiT!C5</f>
        <v>Camilla Lindén</v>
      </c>
      <c r="D16" s="138" t="str">
        <f aca="true" t="shared" si="2" ref="D16:D23">VLOOKUP(B16,nimilista,6,FALSE)</f>
        <v>AS</v>
      </c>
      <c r="E16" s="139">
        <f>RekkiT!E5</f>
        <v>0</v>
      </c>
      <c r="F16" s="139">
        <f>RekkiT!F5</f>
        <v>0</v>
      </c>
      <c r="G16" s="140">
        <f>RekkiT!G5</f>
        <v>0</v>
      </c>
      <c r="H16" s="214">
        <f>RekkiT!H5</f>
        <v>0</v>
      </c>
      <c r="I16" s="125"/>
      <c r="J16" s="91">
        <f aca="true" t="shared" si="3" ref="J16:J23">IF((H16=H15),IF((H16=""),"","tie"),"")</f>
      </c>
    </row>
    <row r="17" spans="1:10" ht="12.75" customHeight="1">
      <c r="A17" s="81">
        <v>2</v>
      </c>
      <c r="B17" s="181">
        <f>RekkiT!B6</f>
        <v>3</v>
      </c>
      <c r="C17" s="182" t="str">
        <f>RekkiT!C6</f>
        <v>Jenna Smedman</v>
      </c>
      <c r="D17" s="93" t="str">
        <f t="shared" si="2"/>
        <v>AS</v>
      </c>
      <c r="E17" s="202">
        <f>RekkiT!E6</f>
        <v>0</v>
      </c>
      <c r="F17" s="202">
        <f>RekkiT!F6</f>
        <v>0</v>
      </c>
      <c r="G17" s="203">
        <f>RekkiT!G6</f>
        <v>0</v>
      </c>
      <c r="H17" s="215">
        <f>RekkiT!H6</f>
        <v>0</v>
      </c>
      <c r="I17" s="125"/>
      <c r="J17" s="91" t="str">
        <f t="shared" si="3"/>
        <v>tie</v>
      </c>
    </row>
    <row r="18" spans="1:10" ht="12.75" customHeight="1">
      <c r="A18" s="81">
        <v>3</v>
      </c>
      <c r="B18" s="34">
        <f>RekkiT!B7</f>
        <v>4</v>
      </c>
      <c r="C18" s="185" t="str">
        <f>RekkiT!C7</f>
        <v>Maija Leinonen</v>
      </c>
      <c r="D18" s="149" t="str">
        <f t="shared" si="2"/>
        <v>AS</v>
      </c>
      <c r="E18" s="151">
        <f>RekkiT!E7</f>
        <v>0</v>
      </c>
      <c r="F18" s="151">
        <f>RekkiT!F7</f>
        <v>0</v>
      </c>
      <c r="G18" s="152">
        <f>RekkiT!G7</f>
        <v>0</v>
      </c>
      <c r="H18" s="216">
        <f>RekkiT!H7</f>
        <v>0</v>
      </c>
      <c r="I18" s="125"/>
      <c r="J18" s="91" t="str">
        <f t="shared" si="3"/>
        <v>tie</v>
      </c>
    </row>
    <row r="19" spans="1:10" ht="12.75" customHeight="1">
      <c r="A19" s="81">
        <v>4</v>
      </c>
      <c r="B19" s="181">
        <f>RekkiT!B8</f>
        <v>5</v>
      </c>
      <c r="C19" s="182" t="str">
        <f>RekkiT!C8</f>
        <v>Mari Anttila</v>
      </c>
      <c r="D19" s="93" t="str">
        <f t="shared" si="2"/>
        <v>AS</v>
      </c>
      <c r="E19" s="202">
        <f>RekkiT!E8</f>
        <v>0</v>
      </c>
      <c r="F19" s="202">
        <f>RekkiT!F8</f>
        <v>0</v>
      </c>
      <c r="G19" s="203">
        <f>RekkiT!G8</f>
        <v>0</v>
      </c>
      <c r="H19" s="215">
        <f>RekkiT!H8</f>
        <v>0</v>
      </c>
      <c r="I19" s="125"/>
      <c r="J19" s="91" t="str">
        <f t="shared" si="3"/>
        <v>tie</v>
      </c>
    </row>
    <row r="20" spans="1:10" ht="12.75" customHeight="1">
      <c r="A20" s="81">
        <v>5</v>
      </c>
      <c r="B20" s="34">
        <f>RekkiT!B9</f>
        <v>6</v>
      </c>
      <c r="C20" s="185" t="str">
        <f>RekkiT!C9</f>
        <v>Nea Kinnunen</v>
      </c>
      <c r="D20" s="149" t="str">
        <f t="shared" si="2"/>
        <v>AS</v>
      </c>
      <c r="E20" s="151">
        <f>RekkiT!E9</f>
        <v>0</v>
      </c>
      <c r="F20" s="151">
        <f>RekkiT!F9</f>
        <v>0</v>
      </c>
      <c r="G20" s="152">
        <f>RekkiT!G9</f>
        <v>0</v>
      </c>
      <c r="H20" s="216">
        <f>RekkiT!H9</f>
        <v>0</v>
      </c>
      <c r="I20" s="125"/>
      <c r="J20" s="91" t="str">
        <f t="shared" si="3"/>
        <v>tie</v>
      </c>
    </row>
    <row r="21" spans="1:10" ht="12.75" customHeight="1">
      <c r="A21" s="81">
        <v>6</v>
      </c>
      <c r="B21" s="181">
        <f>RekkiT!B10</f>
        <v>7</v>
      </c>
      <c r="C21" s="182" t="str">
        <f>RekkiT!C10</f>
        <v>Noora Knuutila</v>
      </c>
      <c r="D21" s="93" t="str">
        <f t="shared" si="2"/>
        <v>AS</v>
      </c>
      <c r="E21" s="202">
        <f>RekkiT!E10</f>
        <v>0</v>
      </c>
      <c r="F21" s="202">
        <f>RekkiT!F10</f>
        <v>0</v>
      </c>
      <c r="G21" s="203">
        <f>RekkiT!G10</f>
        <v>0</v>
      </c>
      <c r="H21" s="215">
        <f>RekkiT!H10</f>
        <v>0</v>
      </c>
      <c r="I21" s="125"/>
      <c r="J21" s="91" t="str">
        <f t="shared" si="3"/>
        <v>tie</v>
      </c>
    </row>
    <row r="22" spans="1:10" ht="12.75" customHeight="1">
      <c r="A22" s="81">
        <v>7</v>
      </c>
      <c r="B22" s="34">
        <f>RekkiT!B11</f>
        <v>8</v>
      </c>
      <c r="C22" s="185" t="str">
        <f>RekkiT!C11</f>
        <v>Tuuli Nyberg</v>
      </c>
      <c r="D22" s="149" t="str">
        <f t="shared" si="2"/>
        <v>AS</v>
      </c>
      <c r="E22" s="151">
        <f>RekkiT!E11</f>
        <v>0</v>
      </c>
      <c r="F22" s="151">
        <f>RekkiT!F11</f>
        <v>0</v>
      </c>
      <c r="G22" s="152">
        <f>RekkiT!G11</f>
        <v>0</v>
      </c>
      <c r="H22" s="216">
        <f>RekkiT!H11</f>
        <v>0</v>
      </c>
      <c r="I22" s="125"/>
      <c r="J22" s="91" t="str">
        <f t="shared" si="3"/>
        <v>tie</v>
      </c>
    </row>
    <row r="23" spans="1:10" ht="12.75" customHeight="1">
      <c r="A23" s="217">
        <v>8</v>
      </c>
      <c r="B23" s="218">
        <f>RekkiT!B12</f>
        <v>9</v>
      </c>
      <c r="C23" s="219" t="str">
        <f>RekkiT!C12</f>
        <v>Enna Herva</v>
      </c>
      <c r="D23" s="220" t="str">
        <f t="shared" si="2"/>
        <v>OP</v>
      </c>
      <c r="E23" s="221">
        <f>RekkiT!E12</f>
        <v>0</v>
      </c>
      <c r="F23" s="221">
        <f>RekkiT!F12</f>
        <v>0</v>
      </c>
      <c r="G23" s="222">
        <f>RekkiT!G12</f>
        <v>0</v>
      </c>
      <c r="H23" s="223">
        <f>RekkiT!H12</f>
        <v>0</v>
      </c>
      <c r="I23" s="125"/>
      <c r="J23" s="91" t="str">
        <f t="shared" si="3"/>
        <v>tie</v>
      </c>
    </row>
    <row r="24" spans="1:10" ht="12.75" customHeight="1">
      <c r="A24" s="194"/>
      <c r="B24" s="194"/>
      <c r="C24" s="194"/>
      <c r="D24" s="194"/>
      <c r="E24" s="194"/>
      <c r="F24" s="194"/>
      <c r="G24" s="194"/>
      <c r="H24" s="194"/>
      <c r="I24" s="68"/>
      <c r="J24" s="68"/>
    </row>
    <row r="25" spans="8:10" ht="12.75" customHeight="1">
      <c r="H25" s="28"/>
      <c r="I25" s="28"/>
      <c r="J25" s="28"/>
    </row>
    <row r="26" spans="8:10" ht="12.75" customHeight="1">
      <c r="H26" s="28"/>
      <c r="I26" s="28"/>
      <c r="J26" s="28"/>
    </row>
    <row r="27" spans="8:10" ht="12.75" customHeight="1">
      <c r="H27" s="28"/>
      <c r="I27" s="28"/>
      <c r="J27" s="28"/>
    </row>
    <row r="28" spans="8:10" ht="12.75" customHeight="1">
      <c r="H28" s="28"/>
      <c r="I28" s="28"/>
      <c r="J28" s="28"/>
    </row>
    <row r="29" spans="8:10" ht="12.75" customHeight="1">
      <c r="H29" s="28"/>
      <c r="I29" s="28"/>
      <c r="J29" s="28"/>
    </row>
    <row r="40" spans="1:7" ht="12.75" customHeight="1">
      <c r="A40" s="196" t="s">
        <v>173</v>
      </c>
      <c r="C40" s="196">
        <v>2</v>
      </c>
      <c r="E40" s="196">
        <v>5</v>
      </c>
      <c r="G40" s="196">
        <v>12</v>
      </c>
    </row>
  </sheetData>
  <sheetProtection/>
  <mergeCells count="6">
    <mergeCell ref="E1:F1"/>
    <mergeCell ref="G1:H1"/>
    <mergeCell ref="A2:C2"/>
    <mergeCell ref="E13:F13"/>
    <mergeCell ref="G13:H13"/>
    <mergeCell ref="A14:C14"/>
  </mergeCells>
  <conditionalFormatting sqref="B13 B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4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4.140625" style="0" customWidth="1"/>
    <col min="2" max="2" width="4.421875" style="0" customWidth="1"/>
    <col min="3" max="3" width="19.8515625" style="0" customWidth="1"/>
    <col min="4" max="4" width="27.140625" style="0" customWidth="1"/>
    <col min="5" max="5" width="5.140625" style="0" customWidth="1"/>
    <col min="6" max="6" width="5.57421875" style="0" customWidth="1"/>
    <col min="7" max="7" width="6.140625" style="0" customWidth="1"/>
    <col min="8" max="8" width="8.140625" style="0" customWidth="1"/>
    <col min="9" max="11" width="5.28125" style="0" customWidth="1"/>
    <col min="12" max="12" width="9.00390625" style="0" customWidth="1"/>
    <col min="13" max="13" width="8.00390625" style="0" customWidth="1"/>
    <col min="14" max="14" width="3.28125" style="0" customWidth="1"/>
    <col min="15" max="15" width="5.7109375" style="0" customWidth="1"/>
  </cols>
  <sheetData>
    <row r="1" spans="1:13" ht="18">
      <c r="A1" s="367" t="s">
        <v>0</v>
      </c>
      <c r="B1" s="368"/>
      <c r="C1" s="368"/>
      <c r="D1" s="369" t="str">
        <f>Tulostus!D1</f>
        <v>Suomen mestaruuskilpailut 
Jyväskylä 16.4.2011</v>
      </c>
      <c r="E1" s="370"/>
      <c r="F1" s="228"/>
      <c r="G1" s="228"/>
      <c r="H1" s="228"/>
      <c r="I1" s="229"/>
      <c r="J1" s="230"/>
      <c r="K1" s="231"/>
      <c r="L1" s="371" t="s">
        <v>0</v>
      </c>
      <c r="M1" s="371"/>
    </row>
    <row r="2" spans="1:15" ht="18">
      <c r="A2" s="33"/>
      <c r="B2" s="33"/>
      <c r="C2" s="33"/>
      <c r="D2" s="33"/>
      <c r="E2" s="232">
        <v>5</v>
      </c>
      <c r="F2" s="232">
        <v>11</v>
      </c>
      <c r="G2" s="233">
        <v>10</v>
      </c>
      <c r="H2" s="233">
        <v>12</v>
      </c>
      <c r="I2" s="232">
        <v>14</v>
      </c>
      <c r="J2" s="232">
        <v>20</v>
      </c>
      <c r="K2" s="233">
        <v>19</v>
      </c>
      <c r="L2" s="233">
        <v>21</v>
      </c>
      <c r="M2" s="234"/>
      <c r="N2" s="235"/>
      <c r="O2" s="236"/>
    </row>
    <row r="3" spans="1:14" ht="23.25">
      <c r="A3" s="372" t="s">
        <v>261</v>
      </c>
      <c r="B3" s="373"/>
      <c r="C3" s="373"/>
      <c r="D3" s="237" t="str">
        <f>tulosotsikko</f>
        <v>Tytöt,finaali</v>
      </c>
      <c r="E3" s="238"/>
      <c r="F3" s="239">
        <v>1</v>
      </c>
      <c r="G3" s="238"/>
      <c r="H3" s="240" t="s">
        <v>0</v>
      </c>
      <c r="I3" s="238"/>
      <c r="J3" s="239">
        <v>2</v>
      </c>
      <c r="K3" s="238"/>
      <c r="L3" s="240" t="s">
        <v>0</v>
      </c>
      <c r="M3" s="241"/>
      <c r="N3" s="242"/>
    </row>
    <row r="4" spans="1:14" ht="12.75" customHeight="1">
      <c r="A4" s="243" t="s">
        <v>73</v>
      </c>
      <c r="B4" s="244" t="s">
        <v>201</v>
      </c>
      <c r="C4" s="244" t="s">
        <v>13</v>
      </c>
      <c r="D4" s="245" t="s">
        <v>283</v>
      </c>
      <c r="E4" s="246" t="s">
        <v>39</v>
      </c>
      <c r="F4" s="246" t="s">
        <v>40</v>
      </c>
      <c r="G4" s="247" t="s">
        <v>24</v>
      </c>
      <c r="H4" s="247" t="s">
        <v>145</v>
      </c>
      <c r="I4" s="246" t="s">
        <v>39</v>
      </c>
      <c r="J4" s="246" t="s">
        <v>40</v>
      </c>
      <c r="K4" s="247" t="s">
        <v>24</v>
      </c>
      <c r="L4" s="247" t="s">
        <v>145</v>
      </c>
      <c r="M4" s="248" t="s">
        <v>271</v>
      </c>
      <c r="N4" s="242"/>
    </row>
    <row r="5" spans="1:15" ht="12.75" customHeight="1">
      <c r="A5" s="249">
        <v>1</v>
      </c>
      <c r="B5" s="25">
        <v>18</v>
      </c>
      <c r="C5" s="40" t="str">
        <f aca="true" t="shared" si="0" ref="C5:C12">VLOOKUP($B5,nimilista,2,FALSE)</f>
        <v>Tiia Laisi</v>
      </c>
      <c r="D5" s="250" t="str">
        <f aca="true" t="shared" si="1" ref="D5:D12">VLOOKUP($B5,nimilista,5,FALSE)</f>
        <v>Tampereen Voimistelijat</v>
      </c>
      <c r="E5" s="251">
        <f aca="true" t="shared" si="2" ref="E5:L12">VLOOKUP($B5,hyppy,E$2,FALSE)</f>
        <v>1</v>
      </c>
      <c r="F5" s="252">
        <f t="shared" si="2"/>
        <v>6</v>
      </c>
      <c r="G5" s="251">
        <f t="shared" si="2"/>
        <v>1</v>
      </c>
      <c r="H5" s="253">
        <f t="shared" si="2"/>
        <v>6.00000053309416</v>
      </c>
      <c r="I5" s="251">
        <f t="shared" si="2"/>
        <v>5</v>
      </c>
      <c r="J5" s="252">
        <f t="shared" si="2"/>
        <v>9</v>
      </c>
      <c r="K5" s="251">
        <f t="shared" si="2"/>
        <v>1</v>
      </c>
      <c r="L5" s="253">
        <f t="shared" si="2"/>
        <v>13.0000016261061</v>
      </c>
      <c r="M5" s="254">
        <f aca="true" t="shared" si="3" ref="M5:M12">(H5+L5)/2</f>
        <v>9.50000107960013</v>
      </c>
      <c r="N5" s="242"/>
      <c r="O5" s="31">
        <f aca="true" t="shared" si="4" ref="O5:O12">IF((M5=M4),IF((M5=0),"","tie"),"")</f>
      </c>
    </row>
    <row r="6" spans="1:15" ht="12.75" customHeight="1">
      <c r="A6" s="255">
        <v>2</v>
      </c>
      <c r="B6" s="28">
        <v>2</v>
      </c>
      <c r="C6" s="26" t="str">
        <f t="shared" si="0"/>
        <v>Camilla Lindén</v>
      </c>
      <c r="D6" s="256" t="str">
        <f t="shared" si="1"/>
        <v>Alppilan Salamat</v>
      </c>
      <c r="E6" s="257">
        <f t="shared" si="2"/>
        <v>0</v>
      </c>
      <c r="F6" s="30">
        <f t="shared" si="2"/>
        <v>0</v>
      </c>
      <c r="G6" s="257">
        <f t="shared" si="2"/>
        <v>0</v>
      </c>
      <c r="H6" s="258">
        <f t="shared" si="2"/>
        <v>0</v>
      </c>
      <c r="I6" s="257">
        <f t="shared" si="2"/>
        <v>0</v>
      </c>
      <c r="J6" s="30">
        <f t="shared" si="2"/>
        <v>0</v>
      </c>
      <c r="K6" s="257">
        <f t="shared" si="2"/>
        <v>0</v>
      </c>
      <c r="L6" s="258">
        <f t="shared" si="2"/>
        <v>0</v>
      </c>
      <c r="M6" s="259">
        <f t="shared" si="3"/>
        <v>0</v>
      </c>
      <c r="N6" s="242"/>
      <c r="O6" s="31">
        <f t="shared" si="4"/>
      </c>
    </row>
    <row r="7" spans="1:15" ht="12.75" customHeight="1">
      <c r="A7" s="255">
        <v>3</v>
      </c>
      <c r="B7" s="28">
        <v>4</v>
      </c>
      <c r="C7" s="26" t="str">
        <f t="shared" si="0"/>
        <v>Maija Leinonen</v>
      </c>
      <c r="D7" s="256" t="str">
        <f t="shared" si="1"/>
        <v>Alppilan Salamat</v>
      </c>
      <c r="E7" s="257">
        <f t="shared" si="2"/>
        <v>0</v>
      </c>
      <c r="F7" s="30">
        <f t="shared" si="2"/>
        <v>0</v>
      </c>
      <c r="G7" s="257">
        <f t="shared" si="2"/>
        <v>0</v>
      </c>
      <c r="H7" s="258">
        <f t="shared" si="2"/>
        <v>0</v>
      </c>
      <c r="I7" s="257">
        <f t="shared" si="2"/>
        <v>0</v>
      </c>
      <c r="J7" s="30">
        <f t="shared" si="2"/>
        <v>0</v>
      </c>
      <c r="K7" s="257">
        <f t="shared" si="2"/>
        <v>0</v>
      </c>
      <c r="L7" s="258">
        <f t="shared" si="2"/>
        <v>0</v>
      </c>
      <c r="M7" s="259">
        <f t="shared" si="3"/>
        <v>0</v>
      </c>
      <c r="N7" s="242"/>
      <c r="O7" s="31">
        <f t="shared" si="4"/>
      </c>
    </row>
    <row r="8" spans="1:15" ht="12.75" customHeight="1">
      <c r="A8" s="255">
        <v>4</v>
      </c>
      <c r="B8" s="28">
        <v>22</v>
      </c>
      <c r="C8" s="26" t="str">
        <f t="shared" si="0"/>
        <v>Julia Jäkälä</v>
      </c>
      <c r="D8" s="256" t="str">
        <f t="shared" si="1"/>
        <v>Turun Urheiluliitto</v>
      </c>
      <c r="E8" s="257">
        <f t="shared" si="2"/>
        <v>0</v>
      </c>
      <c r="F8" s="30">
        <f t="shared" si="2"/>
        <v>0</v>
      </c>
      <c r="G8" s="257">
        <f t="shared" si="2"/>
        <v>0</v>
      </c>
      <c r="H8" s="258">
        <f t="shared" si="2"/>
        <v>0</v>
      </c>
      <c r="I8" s="257">
        <f t="shared" si="2"/>
        <v>0</v>
      </c>
      <c r="J8" s="30">
        <f t="shared" si="2"/>
        <v>0</v>
      </c>
      <c r="K8" s="257">
        <f t="shared" si="2"/>
        <v>0</v>
      </c>
      <c r="L8" s="258">
        <f t="shared" si="2"/>
        <v>0</v>
      </c>
      <c r="M8" s="259">
        <f t="shared" si="3"/>
        <v>0</v>
      </c>
      <c r="N8" s="242"/>
      <c r="O8" s="31">
        <f t="shared" si="4"/>
      </c>
    </row>
    <row r="9" spans="1:15" ht="12.75" customHeight="1">
      <c r="A9" s="255">
        <v>5</v>
      </c>
      <c r="B9" s="28">
        <v>23</v>
      </c>
      <c r="C9" s="26" t="str">
        <f t="shared" si="0"/>
        <v>Maria Åman</v>
      </c>
      <c r="D9" s="256" t="str">
        <f t="shared" si="1"/>
        <v>Turun Urheiluliitto</v>
      </c>
      <c r="E9" s="257">
        <f t="shared" si="2"/>
        <v>0</v>
      </c>
      <c r="F9" s="30">
        <f t="shared" si="2"/>
        <v>0</v>
      </c>
      <c r="G9" s="257">
        <f t="shared" si="2"/>
        <v>0</v>
      </c>
      <c r="H9" s="258">
        <f t="shared" si="2"/>
        <v>0</v>
      </c>
      <c r="I9" s="257">
        <f t="shared" si="2"/>
        <v>0</v>
      </c>
      <c r="J9" s="30">
        <f t="shared" si="2"/>
        <v>0</v>
      </c>
      <c r="K9" s="257">
        <f t="shared" si="2"/>
        <v>0</v>
      </c>
      <c r="L9" s="258">
        <f t="shared" si="2"/>
        <v>0</v>
      </c>
      <c r="M9" s="259">
        <f t="shared" si="3"/>
        <v>0</v>
      </c>
      <c r="N9" s="242"/>
      <c r="O9" s="31">
        <f t="shared" si="4"/>
      </c>
    </row>
    <row r="10" spans="1:15" ht="12.75" customHeight="1">
      <c r="A10" s="255">
        <v>6</v>
      </c>
      <c r="B10" s="28">
        <v>24</v>
      </c>
      <c r="C10" s="26" t="str">
        <f t="shared" si="0"/>
        <v>Miina Kokkonen</v>
      </c>
      <c r="D10" s="256" t="str">
        <f t="shared" si="1"/>
        <v>Turun Urheiluliitto</v>
      </c>
      <c r="E10" s="257">
        <f t="shared" si="2"/>
        <v>0</v>
      </c>
      <c r="F10" s="30">
        <f t="shared" si="2"/>
        <v>0</v>
      </c>
      <c r="G10" s="257">
        <f t="shared" si="2"/>
        <v>0</v>
      </c>
      <c r="H10" s="258">
        <f t="shared" si="2"/>
        <v>0</v>
      </c>
      <c r="I10" s="257">
        <f t="shared" si="2"/>
        <v>0</v>
      </c>
      <c r="J10" s="30">
        <f t="shared" si="2"/>
        <v>0</v>
      </c>
      <c r="K10" s="257">
        <f t="shared" si="2"/>
        <v>0</v>
      </c>
      <c r="L10" s="258">
        <f t="shared" si="2"/>
        <v>0</v>
      </c>
      <c r="M10" s="259">
        <f t="shared" si="3"/>
        <v>0</v>
      </c>
      <c r="N10" s="242"/>
      <c r="O10" s="31">
        <f t="shared" si="4"/>
      </c>
    </row>
    <row r="11" spans="1:15" ht="12.75" customHeight="1">
      <c r="A11" s="255">
        <v>7</v>
      </c>
      <c r="B11" s="28">
        <v>25</v>
      </c>
      <c r="C11" s="26" t="str">
        <f t="shared" si="0"/>
        <v>Anniina Rautiainen</v>
      </c>
      <c r="D11" s="256" t="str">
        <f t="shared" si="1"/>
        <v>Voimisteluseura Keski-Uusimaa</v>
      </c>
      <c r="E11" s="257">
        <f t="shared" si="2"/>
        <v>0</v>
      </c>
      <c r="F11" s="30">
        <f t="shared" si="2"/>
        <v>0</v>
      </c>
      <c r="G11" s="257">
        <f t="shared" si="2"/>
        <v>0</v>
      </c>
      <c r="H11" s="258">
        <f t="shared" si="2"/>
        <v>0</v>
      </c>
      <c r="I11" s="257">
        <f t="shared" si="2"/>
        <v>0</v>
      </c>
      <c r="J11" s="30">
        <f t="shared" si="2"/>
        <v>0</v>
      </c>
      <c r="K11" s="257">
        <f t="shared" si="2"/>
        <v>0</v>
      </c>
      <c r="L11" s="258">
        <f t="shared" si="2"/>
        <v>0</v>
      </c>
      <c r="M11" s="259">
        <f t="shared" si="3"/>
        <v>0</v>
      </c>
      <c r="N11" s="242"/>
      <c r="O11" s="31">
        <f t="shared" si="4"/>
      </c>
    </row>
    <row r="12" spans="1:15" ht="12.75" customHeight="1">
      <c r="A12" s="260">
        <v>8</v>
      </c>
      <c r="B12" s="33">
        <v>27</v>
      </c>
      <c r="C12" s="244" t="str">
        <f t="shared" si="0"/>
        <v>Julia Darlington</v>
      </c>
      <c r="D12" s="261" t="str">
        <f t="shared" si="1"/>
        <v>Voimisteluseura Kieppi</v>
      </c>
      <c r="E12" s="262">
        <f t="shared" si="2"/>
        <v>0</v>
      </c>
      <c r="F12" s="263">
        <f t="shared" si="2"/>
        <v>0</v>
      </c>
      <c r="G12" s="262">
        <f t="shared" si="2"/>
        <v>0</v>
      </c>
      <c r="H12" s="264">
        <f t="shared" si="2"/>
        <v>0</v>
      </c>
      <c r="I12" s="262">
        <f t="shared" si="2"/>
        <v>0</v>
      </c>
      <c r="J12" s="263">
        <f t="shared" si="2"/>
        <v>0</v>
      </c>
      <c r="K12" s="262">
        <f t="shared" si="2"/>
        <v>0</v>
      </c>
      <c r="L12" s="264">
        <f t="shared" si="2"/>
        <v>0</v>
      </c>
      <c r="M12" s="265">
        <f t="shared" si="3"/>
        <v>0</v>
      </c>
      <c r="N12" s="242"/>
      <c r="O12" s="31">
        <f t="shared" si="4"/>
      </c>
    </row>
    <row r="13" spans="1:13" ht="12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4:7" ht="12.75" customHeight="1">
      <c r="D14" s="374" t="s">
        <v>0</v>
      </c>
      <c r="E14" s="375"/>
      <c r="F14" s="375"/>
      <c r="G14" s="375"/>
    </row>
  </sheetData>
  <sheetProtection/>
  <mergeCells count="5">
    <mergeCell ref="A1:C1"/>
    <mergeCell ref="D1:E1"/>
    <mergeCell ref="L1:M1"/>
    <mergeCell ref="A3:C3"/>
    <mergeCell ref="D14:G14"/>
  </mergeCells>
  <conditionalFormatting sqref="E5:L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4.57421875" style="0" customWidth="1"/>
    <col min="2" max="2" width="4.8515625" style="0" customWidth="1"/>
    <col min="3" max="3" width="20.421875" style="0" customWidth="1"/>
    <col min="4" max="4" width="29.421875" style="0" customWidth="1"/>
    <col min="5" max="7" width="7.28125" style="0" customWidth="1"/>
    <col min="8" max="8" width="9.7109375" style="0" customWidth="1"/>
    <col min="9" max="9" width="6.8515625" style="0" customWidth="1"/>
    <col min="10" max="10" width="5.140625" style="0" customWidth="1"/>
  </cols>
  <sheetData>
    <row r="1" spans="1:8" ht="18">
      <c r="A1" s="367" t="s">
        <v>0</v>
      </c>
      <c r="B1" s="368"/>
      <c r="C1" s="368"/>
      <c r="D1" s="227" t="str">
        <f>Tulostus!D1</f>
        <v>Suomen mestaruuskilpailut 
Jyväskylä 16.4.2011</v>
      </c>
      <c r="E1" s="228"/>
      <c r="F1" s="228"/>
      <c r="G1" s="370" t="s">
        <v>0</v>
      </c>
      <c r="H1" s="370"/>
    </row>
    <row r="2" spans="1:8" ht="18">
      <c r="A2" s="266"/>
      <c r="B2" s="267"/>
      <c r="C2" s="267"/>
      <c r="D2" s="268"/>
      <c r="E2" s="232">
        <v>5</v>
      </c>
      <c r="F2" s="232">
        <v>11</v>
      </c>
      <c r="G2" s="233">
        <v>10</v>
      </c>
      <c r="H2" s="233">
        <v>12</v>
      </c>
    </row>
    <row r="3" spans="1:9" ht="23.25">
      <c r="A3" s="372" t="s">
        <v>187</v>
      </c>
      <c r="B3" s="373"/>
      <c r="C3" s="373"/>
      <c r="D3" s="237" t="str">
        <f>tulosotsikko</f>
        <v>Tytöt,finaali</v>
      </c>
      <c r="E3" s="238"/>
      <c r="F3" s="238"/>
      <c r="G3" s="238"/>
      <c r="H3" s="269" t="s">
        <v>0</v>
      </c>
      <c r="I3" s="242"/>
    </row>
    <row r="4" spans="1:9" ht="12.75" customHeight="1">
      <c r="A4" s="270">
        <v>0</v>
      </c>
      <c r="B4" s="244" t="s">
        <v>201</v>
      </c>
      <c r="C4" s="244" t="s">
        <v>13</v>
      </c>
      <c r="D4" s="244" t="s">
        <v>283</v>
      </c>
      <c r="E4" s="246" t="s">
        <v>39</v>
      </c>
      <c r="F4" s="246" t="s">
        <v>40</v>
      </c>
      <c r="G4" s="247" t="s">
        <v>24</v>
      </c>
      <c r="H4" s="271" t="s">
        <v>145</v>
      </c>
      <c r="I4" s="242"/>
    </row>
    <row r="5" spans="1:10" ht="12.75" customHeight="1">
      <c r="A5" s="249">
        <v>1</v>
      </c>
      <c r="B5" s="25">
        <v>11</v>
      </c>
      <c r="C5" s="40" t="str">
        <f aca="true" t="shared" si="0" ref="C5:C12">VLOOKUP($B5,nimilista,2,FALSE)</f>
        <v>Anniina Muilu</v>
      </c>
      <c r="D5" s="40" t="str">
        <f aca="true" t="shared" si="1" ref="D5:D12">VLOOKUP($B5,nimilista,5,FALSE)</f>
        <v>Suomen Taitovoimistelu Klubi</v>
      </c>
      <c r="E5" s="251">
        <f aca="true" t="shared" si="2" ref="E5:H12">VLOOKUP($B5,nojapuut,E$2,FALSE)</f>
        <v>1</v>
      </c>
      <c r="F5" s="252">
        <f t="shared" si="2"/>
        <v>9</v>
      </c>
      <c r="G5" s="251">
        <f t="shared" si="2"/>
        <v>1</v>
      </c>
      <c r="H5" s="272">
        <f t="shared" si="2"/>
        <v>9.00000098764001</v>
      </c>
      <c r="I5" s="242"/>
      <c r="J5" s="31">
        <f>IF((H5=H4),IF((H5=0),"","tie"),"")</f>
      </c>
    </row>
    <row r="6" spans="1:10" ht="12.75" customHeight="1">
      <c r="A6" s="255">
        <v>2</v>
      </c>
      <c r="B6" s="28">
        <v>4</v>
      </c>
      <c r="C6" s="26" t="str">
        <f t="shared" si="0"/>
        <v>Maija Leinonen</v>
      </c>
      <c r="D6" s="26" t="str">
        <f t="shared" si="1"/>
        <v>Alppilan Salamat</v>
      </c>
      <c r="E6" s="257">
        <f t="shared" si="2"/>
        <v>0</v>
      </c>
      <c r="F6" s="30">
        <f t="shared" si="2"/>
        <v>0</v>
      </c>
      <c r="G6" s="257">
        <f t="shared" si="2"/>
        <v>0</v>
      </c>
      <c r="H6" s="273">
        <f t="shared" si="2"/>
        <v>0</v>
      </c>
      <c r="I6" s="242"/>
      <c r="J6" s="31">
        <f aca="true" t="shared" si="3" ref="J6:J12">IF((H6=H5),IF((H6=""),"","tie"),"")</f>
      </c>
    </row>
    <row r="7" spans="1:10" ht="12.75" customHeight="1">
      <c r="A7" s="255">
        <v>3</v>
      </c>
      <c r="B7" s="28">
        <v>18</v>
      </c>
      <c r="C7" s="26" t="str">
        <f t="shared" si="0"/>
        <v>Tiia Laisi</v>
      </c>
      <c r="D7" s="26" t="str">
        <f t="shared" si="1"/>
        <v>Tampereen Voimistelijat</v>
      </c>
      <c r="E7" s="257">
        <f t="shared" si="2"/>
        <v>0</v>
      </c>
      <c r="F7" s="30">
        <f t="shared" si="2"/>
        <v>0</v>
      </c>
      <c r="G7" s="257">
        <f t="shared" si="2"/>
        <v>0</v>
      </c>
      <c r="H7" s="273">
        <f t="shared" si="2"/>
        <v>0</v>
      </c>
      <c r="I7" s="242"/>
      <c r="J7" s="31" t="str">
        <f t="shared" si="3"/>
        <v>tie</v>
      </c>
    </row>
    <row r="8" spans="1:10" ht="12.75" customHeight="1">
      <c r="A8" s="255">
        <v>4</v>
      </c>
      <c r="B8" s="28">
        <v>19</v>
      </c>
      <c r="C8" s="26" t="str">
        <f t="shared" si="0"/>
        <v>Veronika Vuosjoki</v>
      </c>
      <c r="D8" s="26" t="str">
        <f t="shared" si="1"/>
        <v>Tampereen Voimistelijat</v>
      </c>
      <c r="E8" s="257">
        <f t="shared" si="2"/>
        <v>0</v>
      </c>
      <c r="F8" s="30">
        <f t="shared" si="2"/>
        <v>0</v>
      </c>
      <c r="G8" s="257">
        <f t="shared" si="2"/>
        <v>0</v>
      </c>
      <c r="H8" s="273">
        <f t="shared" si="2"/>
        <v>0</v>
      </c>
      <c r="I8" s="242"/>
      <c r="J8" s="31" t="str">
        <f t="shared" si="3"/>
        <v>tie</v>
      </c>
    </row>
    <row r="9" spans="1:10" ht="12.75" customHeight="1">
      <c r="A9" s="255">
        <v>5</v>
      </c>
      <c r="B9" s="28">
        <v>24</v>
      </c>
      <c r="C9" s="26" t="str">
        <f t="shared" si="0"/>
        <v>Miina Kokkonen</v>
      </c>
      <c r="D9" s="26" t="str">
        <f t="shared" si="1"/>
        <v>Turun Urheiluliitto</v>
      </c>
      <c r="E9" s="257">
        <f t="shared" si="2"/>
        <v>0</v>
      </c>
      <c r="F9" s="30">
        <f t="shared" si="2"/>
        <v>0</v>
      </c>
      <c r="G9" s="257">
        <f t="shared" si="2"/>
        <v>0</v>
      </c>
      <c r="H9" s="273">
        <f t="shared" si="2"/>
        <v>0</v>
      </c>
      <c r="I9" s="242"/>
      <c r="J9" s="31" t="str">
        <f t="shared" si="3"/>
        <v>tie</v>
      </c>
    </row>
    <row r="10" spans="1:10" ht="12.75" customHeight="1">
      <c r="A10" s="255">
        <v>6</v>
      </c>
      <c r="B10" s="28">
        <v>25</v>
      </c>
      <c r="C10" s="26" t="str">
        <f t="shared" si="0"/>
        <v>Anniina Rautiainen</v>
      </c>
      <c r="D10" s="26" t="str">
        <f t="shared" si="1"/>
        <v>Voimisteluseura Keski-Uusimaa</v>
      </c>
      <c r="E10" s="257">
        <f t="shared" si="2"/>
        <v>0</v>
      </c>
      <c r="F10" s="30">
        <f t="shared" si="2"/>
        <v>0</v>
      </c>
      <c r="G10" s="257">
        <f t="shared" si="2"/>
        <v>0</v>
      </c>
      <c r="H10" s="273">
        <f t="shared" si="2"/>
        <v>0</v>
      </c>
      <c r="I10" s="242"/>
      <c r="J10" s="31" t="str">
        <f t="shared" si="3"/>
        <v>tie</v>
      </c>
    </row>
    <row r="11" spans="1:10" ht="12.75" customHeight="1">
      <c r="A11" s="255">
        <v>7</v>
      </c>
      <c r="B11" s="28">
        <v>27</v>
      </c>
      <c r="C11" s="26" t="str">
        <f t="shared" si="0"/>
        <v>Julia Darlington</v>
      </c>
      <c r="D11" s="26" t="str">
        <f t="shared" si="1"/>
        <v>Voimisteluseura Kieppi</v>
      </c>
      <c r="E11" s="257">
        <f t="shared" si="2"/>
        <v>0</v>
      </c>
      <c r="F11" s="30">
        <f t="shared" si="2"/>
        <v>0</v>
      </c>
      <c r="G11" s="257">
        <f t="shared" si="2"/>
        <v>0</v>
      </c>
      <c r="H11" s="273">
        <f t="shared" si="2"/>
        <v>0</v>
      </c>
      <c r="I11" s="242"/>
      <c r="J11" s="31" t="str">
        <f t="shared" si="3"/>
        <v>tie</v>
      </c>
    </row>
    <row r="12" spans="1:10" ht="12.75" customHeight="1">
      <c r="A12" s="260">
        <v>8</v>
      </c>
      <c r="B12" s="33">
        <v>28</v>
      </c>
      <c r="C12" s="244" t="str">
        <f t="shared" si="0"/>
        <v>Patricia Hämäläinen</v>
      </c>
      <c r="D12" s="244" t="str">
        <f t="shared" si="1"/>
        <v>Voimisteluseura Kieppi</v>
      </c>
      <c r="E12" s="262">
        <f t="shared" si="2"/>
        <v>0</v>
      </c>
      <c r="F12" s="263">
        <f t="shared" si="2"/>
        <v>0</v>
      </c>
      <c r="G12" s="262">
        <f t="shared" si="2"/>
        <v>0</v>
      </c>
      <c r="H12" s="274">
        <f t="shared" si="2"/>
        <v>0</v>
      </c>
      <c r="I12" s="242"/>
      <c r="J12" s="31" t="str">
        <f t="shared" si="3"/>
        <v>tie</v>
      </c>
    </row>
    <row r="13" spans="1:10" ht="114.75">
      <c r="A13" s="275"/>
      <c r="B13" s="275"/>
      <c r="C13" s="275"/>
      <c r="D13" s="275"/>
      <c r="E13" s="275"/>
      <c r="F13" s="275"/>
      <c r="G13" s="275"/>
      <c r="H13" s="275"/>
      <c r="J13" s="31" t="s">
        <v>120</v>
      </c>
    </row>
    <row r="14" spans="1:10" ht="12.75" customHeight="1">
      <c r="A14" s="276"/>
      <c r="B14" s="26"/>
      <c r="C14" s="26"/>
      <c r="D14" s="374" t="s">
        <v>0</v>
      </c>
      <c r="E14" s="375"/>
      <c r="F14" s="375"/>
      <c r="H14" s="258"/>
      <c r="J14" s="31">
        <f>IF((H14=H13),IF((H14=0),"","tie"),"")</f>
      </c>
    </row>
  </sheetData>
  <sheetProtection/>
  <mergeCells count="4">
    <mergeCell ref="A1:C1"/>
    <mergeCell ref="G1:H1"/>
    <mergeCell ref="A3:C3"/>
    <mergeCell ref="D14:F14"/>
  </mergeCells>
  <conditionalFormatting sqref="E5:H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4.00390625" style="0" customWidth="1"/>
    <col min="2" max="2" width="4.28125" style="0" customWidth="1"/>
    <col min="3" max="3" width="21.8515625" style="0" customWidth="1"/>
    <col min="4" max="4" width="29.8515625" style="0" customWidth="1"/>
    <col min="5" max="5" width="5.421875" style="0" customWidth="1"/>
    <col min="6" max="6" width="5.7109375" style="0" customWidth="1"/>
    <col min="7" max="7" width="5.8515625" style="0" customWidth="1"/>
    <col min="8" max="8" width="8.28125" style="0" customWidth="1"/>
    <col min="9" max="9" width="8.421875" style="0" customWidth="1"/>
    <col min="10" max="10" width="6.140625" style="0" customWidth="1"/>
  </cols>
  <sheetData>
    <row r="1" spans="1:8" ht="18">
      <c r="A1" s="367" t="s">
        <v>0</v>
      </c>
      <c r="B1" s="368"/>
      <c r="C1" s="368"/>
      <c r="D1" s="227" t="str">
        <f>Tulostus!D1</f>
        <v>Suomen mestaruuskilpailut 
Jyväskylä 16.4.2011</v>
      </c>
      <c r="E1" s="228"/>
      <c r="F1" s="228"/>
      <c r="G1" s="370" t="s">
        <v>0</v>
      </c>
      <c r="H1" s="370"/>
    </row>
    <row r="2" spans="1:8" ht="18">
      <c r="A2" s="266"/>
      <c r="B2" s="267"/>
      <c r="C2" s="267"/>
      <c r="D2" s="268"/>
      <c r="E2" s="232">
        <v>5</v>
      </c>
      <c r="F2" s="232">
        <v>11</v>
      </c>
      <c r="G2" s="233">
        <v>10</v>
      </c>
      <c r="H2" s="233">
        <v>12</v>
      </c>
    </row>
    <row r="3" spans="1:9" ht="23.25">
      <c r="A3" s="372" t="s">
        <v>100</v>
      </c>
      <c r="B3" s="373"/>
      <c r="C3" s="373"/>
      <c r="D3" s="237" t="str">
        <f>tulosotsikko</f>
        <v>Tytöt,finaali</v>
      </c>
      <c r="E3" s="238"/>
      <c r="F3" s="238"/>
      <c r="G3" s="238"/>
      <c r="H3" s="269" t="s">
        <v>0</v>
      </c>
      <c r="I3" s="242"/>
    </row>
    <row r="4" spans="1:9" ht="12.75" customHeight="1">
      <c r="A4" s="270">
        <v>0</v>
      </c>
      <c r="B4" s="244" t="s">
        <v>201</v>
      </c>
      <c r="C4" s="244" t="s">
        <v>13</v>
      </c>
      <c r="D4" s="244" t="s">
        <v>283</v>
      </c>
      <c r="E4" s="246" t="s">
        <v>39</v>
      </c>
      <c r="F4" s="246" t="s">
        <v>40</v>
      </c>
      <c r="G4" s="247" t="s">
        <v>24</v>
      </c>
      <c r="H4" s="271" t="s">
        <v>145</v>
      </c>
      <c r="I4" s="242"/>
    </row>
    <row r="5" spans="1:10" ht="12.75" customHeight="1">
      <c r="A5" s="249">
        <v>1</v>
      </c>
      <c r="B5" s="25">
        <v>17</v>
      </c>
      <c r="C5" s="40" t="str">
        <f aca="true" t="shared" si="0" ref="C5:C12">VLOOKUP($B5,nimilista,2,FALSE)</f>
        <v>Suvi Karumo</v>
      </c>
      <c r="D5" s="40" t="str">
        <f aca="true" t="shared" si="1" ref="D5:D12">VLOOKUP($B5,nimilista,5,FALSE)</f>
        <v>Tampereen Voimistelijat</v>
      </c>
      <c r="E5" s="251">
        <f aca="true" t="shared" si="2" ref="E5:H12">VLOOKUP($B5,hevonen,E$2,FALSE)</f>
        <v>4</v>
      </c>
      <c r="F5" s="252">
        <f t="shared" si="2"/>
        <v>9</v>
      </c>
      <c r="G5" s="251">
        <f t="shared" si="2"/>
        <v>1</v>
      </c>
      <c r="H5" s="272">
        <f t="shared" si="2"/>
        <v>12.000001459833</v>
      </c>
      <c r="I5" s="242"/>
      <c r="J5" s="31">
        <f aca="true" t="shared" si="3" ref="J5:J12">IF((H5=H4),IF((H5=""),"","tie"),"")</f>
      </c>
    </row>
    <row r="6" spans="1:10" ht="12.75" customHeight="1">
      <c r="A6" s="255">
        <v>2</v>
      </c>
      <c r="B6" s="28">
        <v>4</v>
      </c>
      <c r="C6" s="26" t="str">
        <f t="shared" si="0"/>
        <v>Maija Leinonen</v>
      </c>
      <c r="D6" s="26" t="str">
        <f t="shared" si="1"/>
        <v>Alppilan Salamat</v>
      </c>
      <c r="E6" s="257">
        <f t="shared" si="2"/>
        <v>0</v>
      </c>
      <c r="F6" s="30">
        <f t="shared" si="2"/>
        <v>0</v>
      </c>
      <c r="G6" s="257">
        <f t="shared" si="2"/>
        <v>0</v>
      </c>
      <c r="H6" s="273">
        <f t="shared" si="2"/>
        <v>0</v>
      </c>
      <c r="I6" s="242"/>
      <c r="J6" s="31">
        <f t="shared" si="3"/>
      </c>
    </row>
    <row r="7" spans="1:10" ht="12.75" customHeight="1">
      <c r="A7" s="255">
        <v>3</v>
      </c>
      <c r="B7" s="28">
        <v>6</v>
      </c>
      <c r="C7" s="26" t="str">
        <f t="shared" si="0"/>
        <v>Nea Kinnunen</v>
      </c>
      <c r="D7" s="26" t="str">
        <f t="shared" si="1"/>
        <v>Alppilan Salamat</v>
      </c>
      <c r="E7" s="257">
        <f t="shared" si="2"/>
        <v>0</v>
      </c>
      <c r="F7" s="30">
        <f t="shared" si="2"/>
        <v>0</v>
      </c>
      <c r="G7" s="257">
        <f t="shared" si="2"/>
        <v>0</v>
      </c>
      <c r="H7" s="273">
        <f t="shared" si="2"/>
        <v>0</v>
      </c>
      <c r="I7" s="242"/>
      <c r="J7" s="31" t="str">
        <f t="shared" si="3"/>
        <v>tie</v>
      </c>
    </row>
    <row r="8" spans="1:10" ht="12.75" customHeight="1">
      <c r="A8" s="255">
        <v>4</v>
      </c>
      <c r="B8" s="28">
        <v>15</v>
      </c>
      <c r="C8" s="26" t="str">
        <f t="shared" si="0"/>
        <v>Viivi Immonen</v>
      </c>
      <c r="D8" s="26" t="str">
        <f t="shared" si="1"/>
        <v>Suomen Taitovoimistelu Klubi</v>
      </c>
      <c r="E8" s="257">
        <f t="shared" si="2"/>
        <v>0</v>
      </c>
      <c r="F8" s="30">
        <f t="shared" si="2"/>
        <v>0</v>
      </c>
      <c r="G8" s="257">
        <f t="shared" si="2"/>
        <v>0</v>
      </c>
      <c r="H8" s="273">
        <f t="shared" si="2"/>
        <v>0</v>
      </c>
      <c r="I8" s="242"/>
      <c r="J8" s="31" t="str">
        <f t="shared" si="3"/>
        <v>tie</v>
      </c>
    </row>
    <row r="9" spans="1:10" ht="12.75" customHeight="1">
      <c r="A9" s="255">
        <v>5</v>
      </c>
      <c r="B9" s="28">
        <v>19</v>
      </c>
      <c r="C9" s="26" t="str">
        <f t="shared" si="0"/>
        <v>Veronika Vuosjoki</v>
      </c>
      <c r="D9" s="26" t="str">
        <f t="shared" si="1"/>
        <v>Tampereen Voimistelijat</v>
      </c>
      <c r="E9" s="257">
        <f t="shared" si="2"/>
        <v>0</v>
      </c>
      <c r="F9" s="30">
        <f t="shared" si="2"/>
        <v>0</v>
      </c>
      <c r="G9" s="257">
        <f t="shared" si="2"/>
        <v>0</v>
      </c>
      <c r="H9" s="273">
        <f t="shared" si="2"/>
        <v>0</v>
      </c>
      <c r="I9" s="242"/>
      <c r="J9" s="31" t="str">
        <f t="shared" si="3"/>
        <v>tie</v>
      </c>
    </row>
    <row r="10" spans="1:10" ht="12.75" customHeight="1">
      <c r="A10" s="255">
        <v>6</v>
      </c>
      <c r="B10" s="28">
        <v>20</v>
      </c>
      <c r="C10" s="26" t="str">
        <f t="shared" si="0"/>
        <v>Alexandra Ivanova</v>
      </c>
      <c r="D10" s="26" t="str">
        <f t="shared" si="1"/>
        <v>Turun Pyrkivä</v>
      </c>
      <c r="E10" s="257">
        <f t="shared" si="2"/>
        <v>0</v>
      </c>
      <c r="F10" s="30">
        <f t="shared" si="2"/>
        <v>0</v>
      </c>
      <c r="G10" s="257">
        <f t="shared" si="2"/>
        <v>0</v>
      </c>
      <c r="H10" s="273">
        <f t="shared" si="2"/>
        <v>0</v>
      </c>
      <c r="I10" s="242"/>
      <c r="J10" s="31" t="str">
        <f t="shared" si="3"/>
        <v>tie</v>
      </c>
    </row>
    <row r="11" spans="1:10" ht="12.75" customHeight="1">
      <c r="A11" s="255">
        <v>7</v>
      </c>
      <c r="B11" s="28">
        <v>25</v>
      </c>
      <c r="C11" s="26" t="str">
        <f t="shared" si="0"/>
        <v>Anniina Rautiainen</v>
      </c>
      <c r="D11" s="26" t="str">
        <f t="shared" si="1"/>
        <v>Voimisteluseura Keski-Uusimaa</v>
      </c>
      <c r="E11" s="257">
        <f t="shared" si="2"/>
        <v>0</v>
      </c>
      <c r="F11" s="30">
        <f t="shared" si="2"/>
        <v>0</v>
      </c>
      <c r="G11" s="257">
        <f t="shared" si="2"/>
        <v>0</v>
      </c>
      <c r="H11" s="273">
        <f t="shared" si="2"/>
        <v>0</v>
      </c>
      <c r="I11" s="242"/>
      <c r="J11" s="31" t="str">
        <f t="shared" si="3"/>
        <v>tie</v>
      </c>
    </row>
    <row r="12" spans="1:10" ht="12.75" customHeight="1">
      <c r="A12" s="260">
        <v>8</v>
      </c>
      <c r="B12" s="33">
        <v>28</v>
      </c>
      <c r="C12" s="244" t="str">
        <f t="shared" si="0"/>
        <v>Patricia Hämäläinen</v>
      </c>
      <c r="D12" s="244" t="str">
        <f t="shared" si="1"/>
        <v>Voimisteluseura Kieppi</v>
      </c>
      <c r="E12" s="262">
        <f t="shared" si="2"/>
        <v>0</v>
      </c>
      <c r="F12" s="263">
        <f t="shared" si="2"/>
        <v>0</v>
      </c>
      <c r="G12" s="262">
        <f t="shared" si="2"/>
        <v>0</v>
      </c>
      <c r="H12" s="274">
        <f t="shared" si="2"/>
        <v>0</v>
      </c>
      <c r="I12" s="242"/>
      <c r="J12" s="31" t="str">
        <f t="shared" si="3"/>
        <v>tie</v>
      </c>
    </row>
    <row r="13" spans="1:10" ht="102">
      <c r="A13" s="25"/>
      <c r="B13" s="25"/>
      <c r="C13" s="25"/>
      <c r="D13" s="25"/>
      <c r="E13" s="25"/>
      <c r="F13" s="25"/>
      <c r="G13" s="25"/>
      <c r="H13" s="25"/>
      <c r="J13" s="31" t="s">
        <v>120</v>
      </c>
    </row>
    <row r="14" spans="1:10" ht="12.75" customHeight="1">
      <c r="A14" s="276"/>
      <c r="B14" s="26"/>
      <c r="C14" s="26"/>
      <c r="D14" s="374" t="s">
        <v>0</v>
      </c>
      <c r="E14" s="375"/>
      <c r="F14" s="375"/>
      <c r="H14" s="258"/>
      <c r="J14" s="31">
        <f>IF((H14=H13),IF((H14=0),"","tie"),"")</f>
      </c>
    </row>
  </sheetData>
  <sheetProtection/>
  <mergeCells count="4">
    <mergeCell ref="A1:C1"/>
    <mergeCell ref="G1:H1"/>
    <mergeCell ref="A3:C3"/>
    <mergeCell ref="D14:F14"/>
  </mergeCells>
  <conditionalFormatting sqref="E5:H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4.421875" style="0" customWidth="1"/>
    <col min="2" max="2" width="4.140625" style="0" customWidth="1"/>
    <col min="3" max="3" width="21.7109375" style="0" customWidth="1"/>
    <col min="4" max="4" width="30.8515625" style="0" customWidth="1"/>
    <col min="5" max="5" width="6.421875" style="0" customWidth="1"/>
    <col min="6" max="7" width="6.57421875" style="0" customWidth="1"/>
    <col min="8" max="8" width="9.57421875" style="0" customWidth="1"/>
    <col min="9" max="9" width="5.57421875" style="0" customWidth="1"/>
    <col min="10" max="10" width="4.57421875" style="0" customWidth="1"/>
  </cols>
  <sheetData>
    <row r="1" spans="1:8" ht="18">
      <c r="A1" s="367" t="s">
        <v>0</v>
      </c>
      <c r="B1" s="368"/>
      <c r="C1" s="368"/>
      <c r="D1" s="227" t="str">
        <f>Tulostus!D1</f>
        <v>Suomen mestaruuskilpailut 
Jyväskylä 16.4.2011</v>
      </c>
      <c r="E1" s="228"/>
      <c r="F1" s="228"/>
      <c r="G1" s="370" t="s">
        <v>0</v>
      </c>
      <c r="H1" s="370"/>
    </row>
    <row r="2" spans="1:8" ht="12.75" customHeight="1">
      <c r="A2" s="33"/>
      <c r="B2" s="33"/>
      <c r="C2" s="33"/>
      <c r="D2" s="33"/>
      <c r="E2" s="232">
        <v>5</v>
      </c>
      <c r="F2" s="232">
        <v>11</v>
      </c>
      <c r="G2" s="233">
        <v>10</v>
      </c>
      <c r="H2" s="233">
        <v>12</v>
      </c>
    </row>
    <row r="3" spans="1:9" ht="23.25">
      <c r="A3" s="372" t="s">
        <v>11</v>
      </c>
      <c r="B3" s="373"/>
      <c r="C3" s="373"/>
      <c r="D3" s="237" t="str">
        <f>tulosotsikko</f>
        <v>Tytöt,finaali</v>
      </c>
      <c r="E3" s="238"/>
      <c r="F3" s="238"/>
      <c r="G3" s="238"/>
      <c r="H3" s="269" t="s">
        <v>0</v>
      </c>
      <c r="I3" s="242"/>
    </row>
    <row r="4" spans="1:9" ht="12.75" customHeight="1">
      <c r="A4" s="270">
        <v>0</v>
      </c>
      <c r="B4" s="244" t="s">
        <v>201</v>
      </c>
      <c r="C4" s="244" t="s">
        <v>13</v>
      </c>
      <c r="D4" s="244" t="s">
        <v>283</v>
      </c>
      <c r="E4" s="246" t="s">
        <v>39</v>
      </c>
      <c r="F4" s="246" t="s">
        <v>40</v>
      </c>
      <c r="G4" s="247" t="s">
        <v>24</v>
      </c>
      <c r="H4" s="271" t="s">
        <v>145</v>
      </c>
      <c r="I4" s="242"/>
    </row>
    <row r="5" spans="1:10" ht="12.75" customHeight="1">
      <c r="A5" s="249">
        <v>1</v>
      </c>
      <c r="B5" s="25">
        <v>23</v>
      </c>
      <c r="C5" s="40" t="str">
        <f aca="true" t="shared" si="0" ref="C5:C12">VLOOKUP($B5,nimilista,2,FALSE)</f>
        <v>Maria Åman</v>
      </c>
      <c r="D5" s="40" t="str">
        <f aca="true" t="shared" si="1" ref="D5:D12">VLOOKUP($B5,nimilista,5,FALSE)</f>
        <v>Turun Urheiluliitto</v>
      </c>
      <c r="E5" s="251">
        <f aca="true" t="shared" si="2" ref="E5:H12">VLOOKUP($B5,permanto,E$2,FALSE)</f>
        <v>4</v>
      </c>
      <c r="F5" s="252">
        <f t="shared" si="2"/>
        <v>9</v>
      </c>
      <c r="G5" s="251">
        <f t="shared" si="2"/>
        <v>1</v>
      </c>
      <c r="H5" s="272">
        <f t="shared" si="2"/>
        <v>12.000001459833</v>
      </c>
      <c r="I5" s="277"/>
      <c r="J5" s="31">
        <f aca="true" t="shared" si="3" ref="J5:J12">IF((H5=H4),IF((H5=""),"","tie"),"")</f>
      </c>
    </row>
    <row r="6" spans="1:10" ht="12.75" customHeight="1">
      <c r="A6" s="255">
        <v>2</v>
      </c>
      <c r="B6" s="28">
        <v>4</v>
      </c>
      <c r="C6" s="26" t="str">
        <f t="shared" si="0"/>
        <v>Maija Leinonen</v>
      </c>
      <c r="D6" s="26" t="str">
        <f t="shared" si="1"/>
        <v>Alppilan Salamat</v>
      </c>
      <c r="E6" s="257">
        <f t="shared" si="2"/>
        <v>0</v>
      </c>
      <c r="F6" s="30">
        <f t="shared" si="2"/>
        <v>0</v>
      </c>
      <c r="G6" s="257">
        <f t="shared" si="2"/>
        <v>0</v>
      </c>
      <c r="H6" s="273">
        <f t="shared" si="2"/>
        <v>0</v>
      </c>
      <c r="I6" s="277"/>
      <c r="J6" s="31">
        <f t="shared" si="3"/>
      </c>
    </row>
    <row r="7" spans="1:10" ht="12.75" customHeight="1">
      <c r="A7" s="255">
        <v>3</v>
      </c>
      <c r="B7" s="28">
        <v>18</v>
      </c>
      <c r="C7" s="26" t="str">
        <f t="shared" si="0"/>
        <v>Tiia Laisi</v>
      </c>
      <c r="D7" s="26" t="str">
        <f t="shared" si="1"/>
        <v>Tampereen Voimistelijat</v>
      </c>
      <c r="E7" s="257">
        <f t="shared" si="2"/>
        <v>0</v>
      </c>
      <c r="F7" s="30">
        <f t="shared" si="2"/>
        <v>0</v>
      </c>
      <c r="G7" s="257">
        <f t="shared" si="2"/>
        <v>0</v>
      </c>
      <c r="H7" s="273">
        <f t="shared" si="2"/>
        <v>0</v>
      </c>
      <c r="I7" s="277"/>
      <c r="J7" s="31" t="str">
        <f t="shared" si="3"/>
        <v>tie</v>
      </c>
    </row>
    <row r="8" spans="1:10" ht="12.75" customHeight="1">
      <c r="A8" s="255">
        <v>4</v>
      </c>
      <c r="B8" s="28">
        <v>19</v>
      </c>
      <c r="C8" s="26" t="str">
        <f t="shared" si="0"/>
        <v>Veronika Vuosjoki</v>
      </c>
      <c r="D8" s="26" t="str">
        <f t="shared" si="1"/>
        <v>Tampereen Voimistelijat</v>
      </c>
      <c r="E8" s="257">
        <f t="shared" si="2"/>
        <v>0</v>
      </c>
      <c r="F8" s="30">
        <f t="shared" si="2"/>
        <v>0</v>
      </c>
      <c r="G8" s="257">
        <f t="shared" si="2"/>
        <v>0</v>
      </c>
      <c r="H8" s="273">
        <f t="shared" si="2"/>
        <v>0</v>
      </c>
      <c r="I8" s="277"/>
      <c r="J8" s="31" t="str">
        <f t="shared" si="3"/>
        <v>tie</v>
      </c>
    </row>
    <row r="9" spans="1:10" ht="12.75" customHeight="1">
      <c r="A9" s="255">
        <v>5</v>
      </c>
      <c r="B9" s="28">
        <v>20</v>
      </c>
      <c r="C9" s="26" t="str">
        <f t="shared" si="0"/>
        <v>Alexandra Ivanova</v>
      </c>
      <c r="D9" s="26" t="str">
        <f t="shared" si="1"/>
        <v>Turun Pyrkivä</v>
      </c>
      <c r="E9" s="257">
        <f t="shared" si="2"/>
        <v>0</v>
      </c>
      <c r="F9" s="30">
        <f t="shared" si="2"/>
        <v>0</v>
      </c>
      <c r="G9" s="257">
        <f t="shared" si="2"/>
        <v>0</v>
      </c>
      <c r="H9" s="273">
        <f t="shared" si="2"/>
        <v>0</v>
      </c>
      <c r="I9" s="277"/>
      <c r="J9" s="31" t="str">
        <f t="shared" si="3"/>
        <v>tie</v>
      </c>
    </row>
    <row r="10" spans="1:10" ht="12.75" customHeight="1">
      <c r="A10" s="255">
        <v>6</v>
      </c>
      <c r="B10" s="28">
        <v>22</v>
      </c>
      <c r="C10" s="26" t="str">
        <f t="shared" si="0"/>
        <v>Julia Jäkälä</v>
      </c>
      <c r="D10" s="26" t="str">
        <f t="shared" si="1"/>
        <v>Turun Urheiluliitto</v>
      </c>
      <c r="E10" s="257">
        <f t="shared" si="2"/>
        <v>0</v>
      </c>
      <c r="F10" s="30">
        <f t="shared" si="2"/>
        <v>0</v>
      </c>
      <c r="G10" s="257">
        <f t="shared" si="2"/>
        <v>0</v>
      </c>
      <c r="H10" s="273">
        <f t="shared" si="2"/>
        <v>0</v>
      </c>
      <c r="I10" s="277"/>
      <c r="J10" s="31" t="str">
        <f t="shared" si="3"/>
        <v>tie</v>
      </c>
    </row>
    <row r="11" spans="1:10" ht="12.75" customHeight="1">
      <c r="A11" s="255">
        <v>7</v>
      </c>
      <c r="B11" s="28">
        <v>25</v>
      </c>
      <c r="C11" s="26" t="str">
        <f t="shared" si="0"/>
        <v>Anniina Rautiainen</v>
      </c>
      <c r="D11" s="26" t="str">
        <f t="shared" si="1"/>
        <v>Voimisteluseura Keski-Uusimaa</v>
      </c>
      <c r="E11" s="257">
        <f t="shared" si="2"/>
        <v>0</v>
      </c>
      <c r="F11" s="30">
        <f t="shared" si="2"/>
        <v>0</v>
      </c>
      <c r="G11" s="257">
        <f t="shared" si="2"/>
        <v>0</v>
      </c>
      <c r="H11" s="273">
        <f t="shared" si="2"/>
        <v>0</v>
      </c>
      <c r="I11" s="277"/>
      <c r="J11" s="31" t="str">
        <f t="shared" si="3"/>
        <v>tie</v>
      </c>
    </row>
    <row r="12" spans="1:10" ht="12.75" customHeight="1">
      <c r="A12" s="260">
        <v>8</v>
      </c>
      <c r="B12" s="33">
        <v>27</v>
      </c>
      <c r="C12" s="244" t="str">
        <f t="shared" si="0"/>
        <v>Julia Darlington</v>
      </c>
      <c r="D12" s="244" t="str">
        <f t="shared" si="1"/>
        <v>Voimisteluseura Kieppi</v>
      </c>
      <c r="E12" s="262">
        <f t="shared" si="2"/>
        <v>0</v>
      </c>
      <c r="F12" s="263">
        <f t="shared" si="2"/>
        <v>0</v>
      </c>
      <c r="G12" s="262">
        <f t="shared" si="2"/>
        <v>0</v>
      </c>
      <c r="H12" s="274">
        <f t="shared" si="2"/>
        <v>0</v>
      </c>
      <c r="I12" s="277"/>
      <c r="J12" s="31" t="str">
        <f t="shared" si="3"/>
        <v>tie</v>
      </c>
    </row>
    <row r="13" spans="1:10" ht="12.75" customHeight="1">
      <c r="A13" s="249"/>
      <c r="B13" s="40"/>
      <c r="C13" s="40"/>
      <c r="D13" s="40"/>
      <c r="E13" s="252"/>
      <c r="F13" s="252"/>
      <c r="G13" s="252"/>
      <c r="H13" s="253"/>
      <c r="I13" s="26"/>
      <c r="J13" s="31"/>
    </row>
    <row r="14" spans="1:10" ht="12.75" customHeight="1">
      <c r="A14" s="276"/>
      <c r="B14" s="26"/>
      <c r="C14" s="26"/>
      <c r="D14" s="374" t="s">
        <v>0</v>
      </c>
      <c r="E14" s="375"/>
      <c r="F14" s="375"/>
      <c r="H14" s="258"/>
      <c r="I14" s="26"/>
      <c r="J14" s="31"/>
    </row>
  </sheetData>
  <sheetProtection/>
  <mergeCells count="4">
    <mergeCell ref="A1:C1"/>
    <mergeCell ref="G1:H1"/>
    <mergeCell ref="A3:C3"/>
    <mergeCell ref="D14:F14"/>
  </mergeCells>
  <conditionalFormatting sqref="E5:H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4.421875" style="0" customWidth="1"/>
    <col min="2" max="2" width="4.7109375" style="0" customWidth="1"/>
    <col min="3" max="3" width="19.8515625" style="0" customWidth="1"/>
    <col min="4" max="4" width="27.28125" style="0" customWidth="1"/>
    <col min="5" max="7" width="7.28125" style="0" customWidth="1"/>
    <col min="8" max="8" width="8.8515625" style="0" customWidth="1"/>
    <col min="9" max="9" width="6.8515625" style="0" customWidth="1"/>
    <col min="10" max="10" width="4.8515625" style="0" customWidth="1"/>
  </cols>
  <sheetData>
    <row r="1" spans="1:8" ht="18">
      <c r="A1" s="367" t="s">
        <v>0</v>
      </c>
      <c r="B1" s="368"/>
      <c r="C1" s="368"/>
      <c r="D1" s="227" t="str">
        <f>Tulostus!D1</f>
        <v>Suomen mestaruuskilpailut 
Jyväskylä 16.4.2011</v>
      </c>
      <c r="E1" s="228"/>
      <c r="F1" s="228"/>
      <c r="G1" s="370" t="s">
        <v>0</v>
      </c>
      <c r="H1" s="370"/>
    </row>
    <row r="2" spans="1:8" ht="18">
      <c r="A2" s="266"/>
      <c r="B2" s="267"/>
      <c r="C2" s="267"/>
      <c r="D2" s="268"/>
      <c r="E2" s="232">
        <v>5</v>
      </c>
      <c r="F2" s="232">
        <v>11</v>
      </c>
      <c r="G2" s="233">
        <v>10</v>
      </c>
      <c r="H2" s="233">
        <v>12</v>
      </c>
    </row>
    <row r="3" spans="1:9" ht="23.25">
      <c r="A3" s="372" t="s">
        <v>218</v>
      </c>
      <c r="B3" s="373"/>
      <c r="C3" s="373"/>
      <c r="D3" s="237" t="str">
        <f>tulosotsikko</f>
        <v>Tytöt,finaali</v>
      </c>
      <c r="E3" s="238"/>
      <c r="F3" s="238"/>
      <c r="G3" s="238"/>
      <c r="H3" s="269" t="s">
        <v>0</v>
      </c>
      <c r="I3" s="242"/>
    </row>
    <row r="4" spans="1:9" ht="12.75" customHeight="1">
      <c r="A4" s="270">
        <v>0</v>
      </c>
      <c r="B4" s="244" t="s">
        <v>201</v>
      </c>
      <c r="C4" s="244" t="s">
        <v>13</v>
      </c>
      <c r="D4" s="244" t="s">
        <v>283</v>
      </c>
      <c r="E4" s="246" t="s">
        <v>39</v>
      </c>
      <c r="F4" s="246" t="s">
        <v>40</v>
      </c>
      <c r="G4" s="247" t="s">
        <v>24</v>
      </c>
      <c r="H4" s="271" t="s">
        <v>145</v>
      </c>
      <c r="I4" s="242"/>
    </row>
    <row r="5" spans="1:10" ht="12.75" customHeight="1">
      <c r="A5" s="249">
        <v>1</v>
      </c>
      <c r="B5" s="25">
        <v>2</v>
      </c>
      <c r="C5" s="40" t="str">
        <f aca="true" t="shared" si="0" ref="C5:C31">VLOOKUP($B5,nimilista,2,FALSE)</f>
        <v>Camilla Lindén</v>
      </c>
      <c r="D5" s="40" t="str">
        <f aca="true" t="shared" si="1" ref="D5:D31">VLOOKUP($B5,nimilista,5,FALSE)</f>
        <v>Alppilan Salamat</v>
      </c>
      <c r="E5" s="252">
        <f aca="true" t="shared" si="2" ref="E5:H31">VLOOKUP($B5,renkaat,E$2,FALSE)</f>
        <v>0</v>
      </c>
      <c r="F5" s="252">
        <f t="shared" si="2"/>
        <v>0</v>
      </c>
      <c r="G5" s="252">
        <f t="shared" si="2"/>
        <v>0</v>
      </c>
      <c r="H5" s="272">
        <f t="shared" si="2"/>
        <v>0</v>
      </c>
      <c r="I5" s="242"/>
      <c r="J5" s="31">
        <f aca="true" t="shared" si="3" ref="J5:J31">IF((H5=H4),IF((H5=""),"","tie"),"")</f>
      </c>
    </row>
    <row r="6" spans="1:10" ht="12.75" customHeight="1">
      <c r="A6" s="255">
        <v>2</v>
      </c>
      <c r="B6" s="28">
        <v>3</v>
      </c>
      <c r="C6" s="26" t="str">
        <f t="shared" si="0"/>
        <v>Jenna Smedman</v>
      </c>
      <c r="D6" s="26" t="str">
        <f t="shared" si="1"/>
        <v>Alppilan Salamat</v>
      </c>
      <c r="E6" s="30">
        <f t="shared" si="2"/>
        <v>0</v>
      </c>
      <c r="F6" s="30">
        <f t="shared" si="2"/>
        <v>0</v>
      </c>
      <c r="G6" s="30">
        <f t="shared" si="2"/>
        <v>0</v>
      </c>
      <c r="H6" s="273">
        <f t="shared" si="2"/>
        <v>0</v>
      </c>
      <c r="I6" s="242"/>
      <c r="J6" s="31" t="str">
        <f t="shared" si="3"/>
        <v>tie</v>
      </c>
    </row>
    <row r="7" spans="1:10" ht="12.75" customHeight="1">
      <c r="A7" s="255">
        <v>3</v>
      </c>
      <c r="B7" s="28">
        <v>4</v>
      </c>
      <c r="C7" s="26" t="str">
        <f t="shared" si="0"/>
        <v>Maija Leinonen</v>
      </c>
      <c r="D7" s="26" t="str">
        <f t="shared" si="1"/>
        <v>Alppilan Salamat</v>
      </c>
      <c r="E7" s="30">
        <f t="shared" si="2"/>
        <v>0</v>
      </c>
      <c r="F7" s="30">
        <f t="shared" si="2"/>
        <v>0</v>
      </c>
      <c r="G7" s="30">
        <f t="shared" si="2"/>
        <v>0</v>
      </c>
      <c r="H7" s="273">
        <f t="shared" si="2"/>
        <v>0</v>
      </c>
      <c r="I7" s="242"/>
      <c r="J7" s="31" t="str">
        <f t="shared" si="3"/>
        <v>tie</v>
      </c>
    </row>
    <row r="8" spans="1:10" ht="12.75" customHeight="1">
      <c r="A8" s="255">
        <v>4</v>
      </c>
      <c r="B8" s="28">
        <v>5</v>
      </c>
      <c r="C8" s="26" t="str">
        <f t="shared" si="0"/>
        <v>Mari Anttila</v>
      </c>
      <c r="D8" s="26" t="str">
        <f t="shared" si="1"/>
        <v>Alppilan Salamat</v>
      </c>
      <c r="E8" s="30">
        <f t="shared" si="2"/>
        <v>0</v>
      </c>
      <c r="F8" s="30">
        <f t="shared" si="2"/>
        <v>0</v>
      </c>
      <c r="G8" s="30">
        <f t="shared" si="2"/>
        <v>0</v>
      </c>
      <c r="H8" s="273">
        <f t="shared" si="2"/>
        <v>0</v>
      </c>
      <c r="I8" s="242"/>
      <c r="J8" s="31" t="str">
        <f t="shared" si="3"/>
        <v>tie</v>
      </c>
    </row>
    <row r="9" spans="1:10" ht="12.75" customHeight="1">
      <c r="A9" s="255">
        <v>5</v>
      </c>
      <c r="B9" s="28">
        <v>6</v>
      </c>
      <c r="C9" s="26" t="str">
        <f t="shared" si="0"/>
        <v>Nea Kinnunen</v>
      </c>
      <c r="D9" s="26" t="str">
        <f t="shared" si="1"/>
        <v>Alppilan Salamat</v>
      </c>
      <c r="E9" s="30">
        <f t="shared" si="2"/>
        <v>0</v>
      </c>
      <c r="F9" s="30">
        <f t="shared" si="2"/>
        <v>0</v>
      </c>
      <c r="G9" s="30">
        <f t="shared" si="2"/>
        <v>0</v>
      </c>
      <c r="H9" s="273">
        <f t="shared" si="2"/>
        <v>0</v>
      </c>
      <c r="I9" s="242"/>
      <c r="J9" s="31" t="str">
        <f t="shared" si="3"/>
        <v>tie</v>
      </c>
    </row>
    <row r="10" spans="1:10" ht="12.75" customHeight="1">
      <c r="A10" s="255">
        <v>6</v>
      </c>
      <c r="B10" s="28">
        <v>7</v>
      </c>
      <c r="C10" s="26" t="str">
        <f t="shared" si="0"/>
        <v>Noora Knuutila</v>
      </c>
      <c r="D10" s="26" t="str">
        <f t="shared" si="1"/>
        <v>Alppilan Salamat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273">
        <f t="shared" si="2"/>
        <v>0</v>
      </c>
      <c r="I10" s="242"/>
      <c r="J10" s="31" t="str">
        <f t="shared" si="3"/>
        <v>tie</v>
      </c>
    </row>
    <row r="11" spans="1:10" ht="12.75" customHeight="1">
      <c r="A11" s="255">
        <v>7</v>
      </c>
      <c r="B11" s="28">
        <v>8</v>
      </c>
      <c r="C11" s="26" t="str">
        <f t="shared" si="0"/>
        <v>Tuuli Nyberg</v>
      </c>
      <c r="D11" s="26" t="str">
        <f t="shared" si="1"/>
        <v>Alppilan Salamat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273">
        <f t="shared" si="2"/>
        <v>0</v>
      </c>
      <c r="I11" s="242"/>
      <c r="J11" s="31" t="str">
        <f t="shared" si="3"/>
        <v>tie</v>
      </c>
    </row>
    <row r="12" spans="1:10" ht="12.75" customHeight="1">
      <c r="A12" s="255">
        <v>8</v>
      </c>
      <c r="B12" s="28">
        <v>9</v>
      </c>
      <c r="C12" s="26" t="str">
        <f t="shared" si="0"/>
        <v>Enna Herva</v>
      </c>
      <c r="D12" s="26" t="str">
        <f t="shared" si="1"/>
        <v>Oulun Pyrintö</v>
      </c>
      <c r="E12" s="30">
        <f t="shared" si="2"/>
        <v>0</v>
      </c>
      <c r="F12" s="30">
        <f t="shared" si="2"/>
        <v>0</v>
      </c>
      <c r="G12" s="30">
        <f t="shared" si="2"/>
        <v>0</v>
      </c>
      <c r="H12" s="273">
        <f t="shared" si="2"/>
        <v>0</v>
      </c>
      <c r="I12" s="242"/>
      <c r="J12" s="31" t="str">
        <f t="shared" si="3"/>
        <v>tie</v>
      </c>
    </row>
    <row r="13" spans="1:10" ht="12.75" customHeight="1">
      <c r="A13" s="255">
        <v>9</v>
      </c>
      <c r="B13" s="28">
        <v>10</v>
      </c>
      <c r="C13" s="26" t="str">
        <f t="shared" si="0"/>
        <v>Lili Granroth</v>
      </c>
      <c r="D13" s="26" t="str">
        <f t="shared" si="1"/>
        <v>Oulun Pyrintö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273">
        <f t="shared" si="2"/>
        <v>0</v>
      </c>
      <c r="I13" s="242"/>
      <c r="J13" s="31" t="str">
        <f t="shared" si="3"/>
        <v>tie</v>
      </c>
    </row>
    <row r="14" spans="1:10" ht="12.75" customHeight="1">
      <c r="A14" s="255">
        <v>10</v>
      </c>
      <c r="B14" s="28">
        <v>11</v>
      </c>
      <c r="C14" s="26" t="str">
        <f t="shared" si="0"/>
        <v>Anniina Muilu</v>
      </c>
      <c r="D14" s="26" t="str">
        <f t="shared" si="1"/>
        <v>Suomen Taitovoimistelu Klubi</v>
      </c>
      <c r="E14" s="30">
        <f t="shared" si="2"/>
        <v>0</v>
      </c>
      <c r="F14" s="30">
        <f t="shared" si="2"/>
        <v>0</v>
      </c>
      <c r="G14" s="30">
        <f t="shared" si="2"/>
        <v>0</v>
      </c>
      <c r="H14" s="273">
        <f t="shared" si="2"/>
        <v>0</v>
      </c>
      <c r="I14" s="242"/>
      <c r="J14" s="31" t="str">
        <f t="shared" si="3"/>
        <v>tie</v>
      </c>
    </row>
    <row r="15" spans="1:10" ht="12.75" customHeight="1">
      <c r="A15" s="255">
        <v>11</v>
      </c>
      <c r="B15" s="28">
        <v>12</v>
      </c>
      <c r="C15" s="26" t="str">
        <f t="shared" si="0"/>
        <v>Elina Ahmala</v>
      </c>
      <c r="D15" s="26" t="str">
        <f t="shared" si="1"/>
        <v>Suomen Taitovoimistelu Klubi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273">
        <f t="shared" si="2"/>
        <v>0</v>
      </c>
      <c r="I15" s="242"/>
      <c r="J15" s="31" t="str">
        <f t="shared" si="3"/>
        <v>tie</v>
      </c>
    </row>
    <row r="16" spans="1:10" ht="12.75" customHeight="1">
      <c r="A16" s="255">
        <v>12</v>
      </c>
      <c r="B16" s="28">
        <v>13</v>
      </c>
      <c r="C16" s="26" t="str">
        <f t="shared" si="0"/>
        <v>Maria Pakkanen</v>
      </c>
      <c r="D16" s="26" t="str">
        <f t="shared" si="1"/>
        <v>Suomen Taitovoimistelu Klubi</v>
      </c>
      <c r="E16" s="30">
        <f t="shared" si="2"/>
        <v>0</v>
      </c>
      <c r="F16" s="30">
        <f t="shared" si="2"/>
        <v>0</v>
      </c>
      <c r="G16" s="30">
        <f t="shared" si="2"/>
        <v>0</v>
      </c>
      <c r="H16" s="273">
        <f t="shared" si="2"/>
        <v>0</v>
      </c>
      <c r="I16" s="242"/>
      <c r="J16" s="31" t="str">
        <f t="shared" si="3"/>
        <v>tie</v>
      </c>
    </row>
    <row r="17" spans="1:10" ht="12.75" customHeight="1">
      <c r="A17" s="255">
        <v>13</v>
      </c>
      <c r="B17" s="28">
        <v>14</v>
      </c>
      <c r="C17" s="26" t="str">
        <f t="shared" si="0"/>
        <v>Saara Halme</v>
      </c>
      <c r="D17" s="26" t="str">
        <f t="shared" si="1"/>
        <v>Suomen Taitovoimistelu Klubi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273">
        <f t="shared" si="2"/>
        <v>0</v>
      </c>
      <c r="I17" s="242"/>
      <c r="J17" s="31" t="str">
        <f t="shared" si="3"/>
        <v>tie</v>
      </c>
    </row>
    <row r="18" spans="1:10" ht="12.75" customHeight="1">
      <c r="A18" s="255">
        <v>14</v>
      </c>
      <c r="B18" s="28">
        <v>15</v>
      </c>
      <c r="C18" s="26" t="str">
        <f t="shared" si="0"/>
        <v>Viivi Immonen</v>
      </c>
      <c r="D18" s="26" t="str">
        <f t="shared" si="1"/>
        <v>Suomen Taitovoimistelu Klubi</v>
      </c>
      <c r="E18" s="30">
        <f t="shared" si="2"/>
        <v>0</v>
      </c>
      <c r="F18" s="30">
        <f t="shared" si="2"/>
        <v>0</v>
      </c>
      <c r="G18" s="30">
        <f t="shared" si="2"/>
        <v>0</v>
      </c>
      <c r="H18" s="273">
        <f t="shared" si="2"/>
        <v>0</v>
      </c>
      <c r="I18" s="242"/>
      <c r="J18" s="31" t="str">
        <f t="shared" si="3"/>
        <v>tie</v>
      </c>
    </row>
    <row r="19" spans="1:10" ht="12.75" customHeight="1">
      <c r="A19" s="255">
        <v>15</v>
      </c>
      <c r="B19" s="28">
        <v>16</v>
      </c>
      <c r="C19" s="26" t="str">
        <f t="shared" si="0"/>
        <v>Adeliina Sulkanen</v>
      </c>
      <c r="D19" s="26" t="str">
        <f t="shared" si="1"/>
        <v>Tampereen Voimistelijat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273">
        <f t="shared" si="2"/>
        <v>0</v>
      </c>
      <c r="I19" s="242"/>
      <c r="J19" s="31" t="str">
        <f t="shared" si="3"/>
        <v>tie</v>
      </c>
    </row>
    <row r="20" spans="1:10" ht="12.75" customHeight="1">
      <c r="A20" s="255">
        <v>16</v>
      </c>
      <c r="B20" s="28">
        <v>17</v>
      </c>
      <c r="C20" s="26" t="str">
        <f t="shared" si="0"/>
        <v>Suvi Karumo</v>
      </c>
      <c r="D20" s="26" t="str">
        <f t="shared" si="1"/>
        <v>Tampereen Voimistelijat</v>
      </c>
      <c r="E20" s="30">
        <f t="shared" si="2"/>
        <v>0</v>
      </c>
      <c r="F20" s="30">
        <f t="shared" si="2"/>
        <v>0</v>
      </c>
      <c r="G20" s="30">
        <f t="shared" si="2"/>
        <v>0</v>
      </c>
      <c r="H20" s="273">
        <f t="shared" si="2"/>
        <v>0</v>
      </c>
      <c r="I20" s="242"/>
      <c r="J20" s="31" t="str">
        <f t="shared" si="3"/>
        <v>tie</v>
      </c>
    </row>
    <row r="21" spans="1:10" ht="12.75" customHeight="1">
      <c r="A21" s="255">
        <v>17</v>
      </c>
      <c r="B21" s="28">
        <v>18</v>
      </c>
      <c r="C21" s="26" t="str">
        <f t="shared" si="0"/>
        <v>Tiia Laisi</v>
      </c>
      <c r="D21" s="26" t="str">
        <f t="shared" si="1"/>
        <v>Tampereen Voimistelijat</v>
      </c>
      <c r="E21" s="30">
        <f t="shared" si="2"/>
        <v>0</v>
      </c>
      <c r="F21" s="30">
        <f t="shared" si="2"/>
        <v>0</v>
      </c>
      <c r="G21" s="30">
        <f t="shared" si="2"/>
        <v>0</v>
      </c>
      <c r="H21" s="273">
        <f t="shared" si="2"/>
        <v>0</v>
      </c>
      <c r="I21" s="242"/>
      <c r="J21" s="31" t="str">
        <f t="shared" si="3"/>
        <v>tie</v>
      </c>
    </row>
    <row r="22" spans="1:10" ht="12.75" customHeight="1">
      <c r="A22" s="255">
        <v>18</v>
      </c>
      <c r="B22" s="28">
        <v>19</v>
      </c>
      <c r="C22" s="26" t="str">
        <f t="shared" si="0"/>
        <v>Veronika Vuosjoki</v>
      </c>
      <c r="D22" s="26" t="str">
        <f t="shared" si="1"/>
        <v>Tampereen Voimistelijat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273">
        <f t="shared" si="2"/>
        <v>0</v>
      </c>
      <c r="I22" s="242"/>
      <c r="J22" s="31" t="str">
        <f t="shared" si="3"/>
        <v>tie</v>
      </c>
    </row>
    <row r="23" spans="1:10" ht="12.75" customHeight="1">
      <c r="A23" s="255">
        <v>19</v>
      </c>
      <c r="B23" s="28">
        <v>20</v>
      </c>
      <c r="C23" s="26" t="str">
        <f t="shared" si="0"/>
        <v>Alexandra Ivanova</v>
      </c>
      <c r="D23" s="26" t="str">
        <f t="shared" si="1"/>
        <v>Turun Pyrkivä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273">
        <f t="shared" si="2"/>
        <v>0</v>
      </c>
      <c r="I23" s="242"/>
      <c r="J23" s="31" t="str">
        <f t="shared" si="3"/>
        <v>tie</v>
      </c>
    </row>
    <row r="24" spans="1:10" ht="12.75" customHeight="1">
      <c r="A24" s="255">
        <v>20</v>
      </c>
      <c r="B24" s="28">
        <v>21</v>
      </c>
      <c r="C24" s="26" t="str">
        <f t="shared" si="0"/>
        <v>Victoria Jakaus</v>
      </c>
      <c r="D24" s="26" t="str">
        <f t="shared" si="1"/>
        <v>Turun Pyrkivä</v>
      </c>
      <c r="E24" s="30">
        <f t="shared" si="2"/>
        <v>0</v>
      </c>
      <c r="F24" s="30">
        <f t="shared" si="2"/>
        <v>0</v>
      </c>
      <c r="G24" s="30">
        <f t="shared" si="2"/>
        <v>0</v>
      </c>
      <c r="H24" s="273">
        <f t="shared" si="2"/>
        <v>0</v>
      </c>
      <c r="I24" s="242"/>
      <c r="J24" s="31" t="str">
        <f t="shared" si="3"/>
        <v>tie</v>
      </c>
    </row>
    <row r="25" spans="1:10" ht="12.75" customHeight="1">
      <c r="A25" s="255">
        <v>21</v>
      </c>
      <c r="B25" s="28">
        <v>22</v>
      </c>
      <c r="C25" s="26" t="str">
        <f t="shared" si="0"/>
        <v>Julia Jäkälä</v>
      </c>
      <c r="D25" s="26" t="str">
        <f t="shared" si="1"/>
        <v>Turun Urheiluliitto</v>
      </c>
      <c r="E25" s="30">
        <f t="shared" si="2"/>
        <v>0</v>
      </c>
      <c r="F25" s="30">
        <f t="shared" si="2"/>
        <v>0</v>
      </c>
      <c r="G25" s="30">
        <f t="shared" si="2"/>
        <v>0</v>
      </c>
      <c r="H25" s="273">
        <f t="shared" si="2"/>
        <v>0</v>
      </c>
      <c r="I25" s="242"/>
      <c r="J25" s="31" t="str">
        <f t="shared" si="3"/>
        <v>tie</v>
      </c>
    </row>
    <row r="26" spans="1:10" ht="12.75" customHeight="1">
      <c r="A26" s="255">
        <v>22</v>
      </c>
      <c r="B26" s="28">
        <v>23</v>
      </c>
      <c r="C26" s="26" t="str">
        <f t="shared" si="0"/>
        <v>Maria Åman</v>
      </c>
      <c r="D26" s="26" t="str">
        <f t="shared" si="1"/>
        <v>Turun Urheiluliitto</v>
      </c>
      <c r="E26" s="30">
        <f t="shared" si="2"/>
        <v>0</v>
      </c>
      <c r="F26" s="30">
        <f t="shared" si="2"/>
        <v>0</v>
      </c>
      <c r="G26" s="30">
        <f t="shared" si="2"/>
        <v>0</v>
      </c>
      <c r="H26" s="273">
        <f t="shared" si="2"/>
        <v>0</v>
      </c>
      <c r="I26" s="242"/>
      <c r="J26" s="31" t="str">
        <f t="shared" si="3"/>
        <v>tie</v>
      </c>
    </row>
    <row r="27" spans="1:10" ht="12.75" customHeight="1">
      <c r="A27" s="255">
        <v>23</v>
      </c>
      <c r="B27" s="28">
        <v>24</v>
      </c>
      <c r="C27" s="26" t="str">
        <f t="shared" si="0"/>
        <v>Miina Kokkonen</v>
      </c>
      <c r="D27" s="26" t="str">
        <f t="shared" si="1"/>
        <v>Turun Urheiluliitto</v>
      </c>
      <c r="E27" s="30">
        <f t="shared" si="2"/>
        <v>0</v>
      </c>
      <c r="F27" s="30">
        <f t="shared" si="2"/>
        <v>0</v>
      </c>
      <c r="G27" s="30">
        <f t="shared" si="2"/>
        <v>0</v>
      </c>
      <c r="H27" s="273">
        <f t="shared" si="2"/>
        <v>0</v>
      </c>
      <c r="I27" s="242"/>
      <c r="J27" s="31" t="str">
        <f t="shared" si="3"/>
        <v>tie</v>
      </c>
    </row>
    <row r="28" spans="1:10" ht="12.75" customHeight="1">
      <c r="A28" s="255">
        <v>24</v>
      </c>
      <c r="B28" s="28">
        <v>25</v>
      </c>
      <c r="C28" s="26" t="str">
        <f t="shared" si="0"/>
        <v>Anniina Rautiainen</v>
      </c>
      <c r="D28" s="26" t="str">
        <f t="shared" si="1"/>
        <v>Voimisteluseura Keski-Uusimaa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273">
        <f t="shared" si="2"/>
        <v>0</v>
      </c>
      <c r="I28" s="242"/>
      <c r="J28" s="31" t="str">
        <f t="shared" si="3"/>
        <v>tie</v>
      </c>
    </row>
    <row r="29" spans="1:10" ht="12.75" customHeight="1">
      <c r="A29" s="255">
        <v>25</v>
      </c>
      <c r="B29" s="28">
        <v>26</v>
      </c>
      <c r="C29" s="26" t="str">
        <f t="shared" si="0"/>
        <v>Maisa Anttilainen</v>
      </c>
      <c r="D29" s="26" t="str">
        <f t="shared" si="1"/>
        <v>Voimisteluseura Keski-Uusimaa</v>
      </c>
      <c r="E29" s="30">
        <f t="shared" si="2"/>
        <v>0</v>
      </c>
      <c r="F29" s="30">
        <f t="shared" si="2"/>
        <v>0</v>
      </c>
      <c r="G29" s="30">
        <f t="shared" si="2"/>
        <v>0</v>
      </c>
      <c r="H29" s="273">
        <f t="shared" si="2"/>
        <v>0</v>
      </c>
      <c r="I29" s="242"/>
      <c r="J29" s="31" t="str">
        <f t="shared" si="3"/>
        <v>tie</v>
      </c>
    </row>
    <row r="30" spans="1:10" ht="12.75" customHeight="1">
      <c r="A30" s="255">
        <v>26</v>
      </c>
      <c r="B30" s="28">
        <v>27</v>
      </c>
      <c r="C30" s="26" t="str">
        <f t="shared" si="0"/>
        <v>Julia Darlington</v>
      </c>
      <c r="D30" s="26" t="str">
        <f t="shared" si="1"/>
        <v>Voimisteluseura Kieppi</v>
      </c>
      <c r="E30" s="30">
        <f t="shared" si="2"/>
        <v>0</v>
      </c>
      <c r="F30" s="30">
        <f t="shared" si="2"/>
        <v>0</v>
      </c>
      <c r="G30" s="30">
        <f t="shared" si="2"/>
        <v>0</v>
      </c>
      <c r="H30" s="273">
        <f t="shared" si="2"/>
        <v>0</v>
      </c>
      <c r="I30" s="242"/>
      <c r="J30" s="31" t="str">
        <f t="shared" si="3"/>
        <v>tie</v>
      </c>
    </row>
    <row r="31" spans="1:10" ht="12.75" customHeight="1">
      <c r="A31" s="260">
        <v>27</v>
      </c>
      <c r="B31" s="33">
        <v>28</v>
      </c>
      <c r="C31" s="244" t="str">
        <f t="shared" si="0"/>
        <v>Patricia Hämäläinen</v>
      </c>
      <c r="D31" s="244" t="str">
        <f t="shared" si="1"/>
        <v>Voimisteluseura Kieppi</v>
      </c>
      <c r="E31" s="263">
        <f t="shared" si="2"/>
        <v>0</v>
      </c>
      <c r="F31" s="263">
        <f t="shared" si="2"/>
        <v>0</v>
      </c>
      <c r="G31" s="263">
        <f t="shared" si="2"/>
        <v>0</v>
      </c>
      <c r="H31" s="274">
        <f t="shared" si="2"/>
        <v>0</v>
      </c>
      <c r="I31" s="242"/>
      <c r="J31" s="31" t="str">
        <f t="shared" si="3"/>
        <v>tie</v>
      </c>
    </row>
    <row r="32" spans="1:10" ht="114.75">
      <c r="A32" s="25"/>
      <c r="B32" s="25"/>
      <c r="C32" s="25"/>
      <c r="D32" s="25"/>
      <c r="E32" s="25"/>
      <c r="F32" s="25"/>
      <c r="G32" s="25"/>
      <c r="H32" s="25"/>
      <c r="J32" s="31" t="s">
        <v>120</v>
      </c>
    </row>
    <row r="33" spans="1:10" ht="12.75" customHeight="1">
      <c r="A33" s="276"/>
      <c r="B33" s="26"/>
      <c r="C33" s="26"/>
      <c r="D33" s="374" t="s">
        <v>0</v>
      </c>
      <c r="E33" s="375"/>
      <c r="F33" s="375"/>
      <c r="H33" s="258"/>
      <c r="J33" s="31">
        <f>IF((H33=H32),IF((H33=0),"","tie"),"")</f>
      </c>
    </row>
  </sheetData>
  <sheetProtection/>
  <mergeCells count="4">
    <mergeCell ref="A1:C1"/>
    <mergeCell ref="G1:H1"/>
    <mergeCell ref="A3:C3"/>
    <mergeCell ref="D33:F33"/>
  </mergeCells>
  <conditionalFormatting sqref="E5:H3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4.421875" style="0" customWidth="1"/>
    <col min="2" max="2" width="5.421875" style="0" customWidth="1"/>
    <col min="3" max="3" width="20.57421875" style="0" customWidth="1"/>
    <col min="4" max="4" width="28.28125" style="0" customWidth="1"/>
    <col min="5" max="5" width="9.00390625" style="0" customWidth="1"/>
    <col min="6" max="6" width="9.140625" style="0" customWidth="1"/>
    <col min="7" max="8" width="9.00390625" style="0" customWidth="1"/>
    <col min="9" max="9" width="6.7109375" style="0" customWidth="1"/>
    <col min="10" max="10" width="5.421875" style="0" customWidth="1"/>
  </cols>
  <sheetData>
    <row r="1" spans="1:8" ht="18">
      <c r="A1" s="367" t="s">
        <v>0</v>
      </c>
      <c r="B1" s="368"/>
      <c r="C1" s="368"/>
      <c r="D1" s="227" t="str">
        <f>Tulostus!D1</f>
        <v>Suomen mestaruuskilpailut 
Jyväskylä 16.4.2011</v>
      </c>
      <c r="E1" s="228"/>
      <c r="F1" s="228"/>
      <c r="G1" s="370" t="s">
        <v>0</v>
      </c>
      <c r="H1" s="370"/>
    </row>
    <row r="2" spans="1:8" ht="18">
      <c r="A2" s="266"/>
      <c r="B2" s="267"/>
      <c r="C2" s="267"/>
      <c r="D2" s="268"/>
      <c r="E2" s="232">
        <v>5</v>
      </c>
      <c r="F2" s="232">
        <v>11</v>
      </c>
      <c r="G2" s="233">
        <v>10</v>
      </c>
      <c r="H2" s="233">
        <v>12</v>
      </c>
    </row>
    <row r="3" spans="1:9" ht="23.25">
      <c r="A3" s="372" t="s">
        <v>68</v>
      </c>
      <c r="B3" s="373"/>
      <c r="C3" s="373"/>
      <c r="D3" s="237" t="str">
        <f>tulosotsikko</f>
        <v>Tytöt,finaali</v>
      </c>
      <c r="E3" s="238"/>
      <c r="F3" s="238"/>
      <c r="G3" s="238"/>
      <c r="H3" s="269" t="s">
        <v>0</v>
      </c>
      <c r="I3" s="242"/>
    </row>
    <row r="4" spans="1:9" ht="12.75" customHeight="1">
      <c r="A4" s="270">
        <v>0</v>
      </c>
      <c r="B4" s="244" t="s">
        <v>201</v>
      </c>
      <c r="C4" s="244" t="s">
        <v>13</v>
      </c>
      <c r="D4" s="244" t="s">
        <v>283</v>
      </c>
      <c r="E4" s="246" t="s">
        <v>39</v>
      </c>
      <c r="F4" s="246" t="s">
        <v>40</v>
      </c>
      <c r="G4" s="247" t="s">
        <v>24</v>
      </c>
      <c r="H4" s="271" t="s">
        <v>145</v>
      </c>
      <c r="I4" s="242"/>
    </row>
    <row r="5" spans="1:10" ht="12.75" customHeight="1">
      <c r="A5" s="249">
        <v>1</v>
      </c>
      <c r="B5" s="25">
        <v>2</v>
      </c>
      <c r="C5" s="40" t="str">
        <f aca="true" t="shared" si="0" ref="C5:C31">VLOOKUP($B5,nimilista,2,FALSE)</f>
        <v>Camilla Lindén</v>
      </c>
      <c r="D5" s="40" t="str">
        <f aca="true" t="shared" si="1" ref="D5:D31">VLOOKUP($B5,nimilista,5,FALSE)</f>
        <v>Alppilan Salamat</v>
      </c>
      <c r="E5" s="252">
        <f aca="true" t="shared" si="2" ref="E5:H31">VLOOKUP($B5,rekki,E$2,FALSE)</f>
        <v>0</v>
      </c>
      <c r="F5" s="252">
        <f t="shared" si="2"/>
        <v>0</v>
      </c>
      <c r="G5" s="252">
        <f t="shared" si="2"/>
        <v>0</v>
      </c>
      <c r="H5" s="272">
        <f t="shared" si="2"/>
        <v>0</v>
      </c>
      <c r="I5" s="242"/>
      <c r="J5" s="31">
        <f aca="true" t="shared" si="3" ref="J5:J31">IF((H5=H4),IF((H5=""),"","tie"),"")</f>
      </c>
    </row>
    <row r="6" spans="1:10" ht="12.75" customHeight="1">
      <c r="A6" s="255">
        <v>2</v>
      </c>
      <c r="B6" s="28">
        <v>3</v>
      </c>
      <c r="C6" s="26" t="str">
        <f t="shared" si="0"/>
        <v>Jenna Smedman</v>
      </c>
      <c r="D6" s="26" t="str">
        <f t="shared" si="1"/>
        <v>Alppilan Salamat</v>
      </c>
      <c r="E6" s="30">
        <f t="shared" si="2"/>
        <v>0</v>
      </c>
      <c r="F6" s="30">
        <f t="shared" si="2"/>
        <v>0</v>
      </c>
      <c r="G6" s="30">
        <f t="shared" si="2"/>
        <v>0</v>
      </c>
      <c r="H6" s="273">
        <f t="shared" si="2"/>
        <v>0</v>
      </c>
      <c r="I6" s="242"/>
      <c r="J6" s="31" t="str">
        <f t="shared" si="3"/>
        <v>tie</v>
      </c>
    </row>
    <row r="7" spans="1:10" ht="12.75" customHeight="1">
      <c r="A7" s="255">
        <v>3</v>
      </c>
      <c r="B7" s="28">
        <v>4</v>
      </c>
      <c r="C7" s="26" t="str">
        <f t="shared" si="0"/>
        <v>Maija Leinonen</v>
      </c>
      <c r="D7" s="26" t="str">
        <f t="shared" si="1"/>
        <v>Alppilan Salamat</v>
      </c>
      <c r="E7" s="30">
        <f t="shared" si="2"/>
        <v>0</v>
      </c>
      <c r="F7" s="30">
        <f t="shared" si="2"/>
        <v>0</v>
      </c>
      <c r="G7" s="30">
        <f t="shared" si="2"/>
        <v>0</v>
      </c>
      <c r="H7" s="273">
        <f t="shared" si="2"/>
        <v>0</v>
      </c>
      <c r="I7" s="242"/>
      <c r="J7" s="31" t="str">
        <f t="shared" si="3"/>
        <v>tie</v>
      </c>
    </row>
    <row r="8" spans="1:10" ht="12.75" customHeight="1">
      <c r="A8" s="255">
        <v>4</v>
      </c>
      <c r="B8" s="28">
        <v>5</v>
      </c>
      <c r="C8" s="26" t="str">
        <f t="shared" si="0"/>
        <v>Mari Anttila</v>
      </c>
      <c r="D8" s="26" t="str">
        <f t="shared" si="1"/>
        <v>Alppilan Salamat</v>
      </c>
      <c r="E8" s="30">
        <f t="shared" si="2"/>
        <v>0</v>
      </c>
      <c r="F8" s="30">
        <f t="shared" si="2"/>
        <v>0</v>
      </c>
      <c r="G8" s="30">
        <f t="shared" si="2"/>
        <v>0</v>
      </c>
      <c r="H8" s="273">
        <f t="shared" si="2"/>
        <v>0</v>
      </c>
      <c r="I8" s="242"/>
      <c r="J8" s="31" t="str">
        <f t="shared" si="3"/>
        <v>tie</v>
      </c>
    </row>
    <row r="9" spans="1:10" ht="12.75" customHeight="1">
      <c r="A9" s="255">
        <v>5</v>
      </c>
      <c r="B9" s="28">
        <v>6</v>
      </c>
      <c r="C9" s="26" t="str">
        <f t="shared" si="0"/>
        <v>Nea Kinnunen</v>
      </c>
      <c r="D9" s="26" t="str">
        <f t="shared" si="1"/>
        <v>Alppilan Salamat</v>
      </c>
      <c r="E9" s="30">
        <f t="shared" si="2"/>
        <v>0</v>
      </c>
      <c r="F9" s="30">
        <f t="shared" si="2"/>
        <v>0</v>
      </c>
      <c r="G9" s="30">
        <f t="shared" si="2"/>
        <v>0</v>
      </c>
      <c r="H9" s="273">
        <f t="shared" si="2"/>
        <v>0</v>
      </c>
      <c r="I9" s="242"/>
      <c r="J9" s="31" t="str">
        <f t="shared" si="3"/>
        <v>tie</v>
      </c>
    </row>
    <row r="10" spans="1:10" ht="12.75" customHeight="1">
      <c r="A10" s="255">
        <v>6</v>
      </c>
      <c r="B10" s="28">
        <v>7</v>
      </c>
      <c r="C10" s="26" t="str">
        <f t="shared" si="0"/>
        <v>Noora Knuutila</v>
      </c>
      <c r="D10" s="26" t="str">
        <f t="shared" si="1"/>
        <v>Alppilan Salamat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273">
        <f t="shared" si="2"/>
        <v>0</v>
      </c>
      <c r="I10" s="242"/>
      <c r="J10" s="31" t="str">
        <f t="shared" si="3"/>
        <v>tie</v>
      </c>
    </row>
    <row r="11" spans="1:10" ht="12.75" customHeight="1">
      <c r="A11" s="255">
        <v>7</v>
      </c>
      <c r="B11" s="28">
        <v>8</v>
      </c>
      <c r="C11" s="26" t="str">
        <f t="shared" si="0"/>
        <v>Tuuli Nyberg</v>
      </c>
      <c r="D11" s="26" t="str">
        <f t="shared" si="1"/>
        <v>Alppilan Salamat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273">
        <f t="shared" si="2"/>
        <v>0</v>
      </c>
      <c r="I11" s="242"/>
      <c r="J11" s="31" t="str">
        <f t="shared" si="3"/>
        <v>tie</v>
      </c>
    </row>
    <row r="12" spans="1:10" ht="12.75" customHeight="1">
      <c r="A12" s="255">
        <v>8</v>
      </c>
      <c r="B12" s="28">
        <v>9</v>
      </c>
      <c r="C12" s="26" t="str">
        <f t="shared" si="0"/>
        <v>Enna Herva</v>
      </c>
      <c r="D12" s="26" t="str">
        <f t="shared" si="1"/>
        <v>Oulun Pyrintö</v>
      </c>
      <c r="E12" s="30">
        <f t="shared" si="2"/>
        <v>0</v>
      </c>
      <c r="F12" s="30">
        <f t="shared" si="2"/>
        <v>0</v>
      </c>
      <c r="G12" s="30">
        <f t="shared" si="2"/>
        <v>0</v>
      </c>
      <c r="H12" s="273">
        <f t="shared" si="2"/>
        <v>0</v>
      </c>
      <c r="I12" s="242"/>
      <c r="J12" s="31" t="str">
        <f t="shared" si="3"/>
        <v>tie</v>
      </c>
    </row>
    <row r="13" spans="1:10" ht="12.75" customHeight="1">
      <c r="A13" s="255">
        <v>9</v>
      </c>
      <c r="B13" s="28">
        <v>10</v>
      </c>
      <c r="C13" s="26" t="str">
        <f t="shared" si="0"/>
        <v>Lili Granroth</v>
      </c>
      <c r="D13" s="26" t="str">
        <f t="shared" si="1"/>
        <v>Oulun Pyrintö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273">
        <f t="shared" si="2"/>
        <v>0</v>
      </c>
      <c r="I13" s="242"/>
      <c r="J13" s="31" t="str">
        <f t="shared" si="3"/>
        <v>tie</v>
      </c>
    </row>
    <row r="14" spans="1:10" ht="12.75" customHeight="1">
      <c r="A14" s="255">
        <v>10</v>
      </c>
      <c r="B14" s="28">
        <v>11</v>
      </c>
      <c r="C14" s="26" t="str">
        <f t="shared" si="0"/>
        <v>Anniina Muilu</v>
      </c>
      <c r="D14" s="26" t="str">
        <f t="shared" si="1"/>
        <v>Suomen Taitovoimistelu Klubi</v>
      </c>
      <c r="E14" s="30">
        <f t="shared" si="2"/>
        <v>0</v>
      </c>
      <c r="F14" s="30">
        <f t="shared" si="2"/>
        <v>0</v>
      </c>
      <c r="G14" s="30">
        <f t="shared" si="2"/>
        <v>0</v>
      </c>
      <c r="H14" s="273">
        <f t="shared" si="2"/>
        <v>0</v>
      </c>
      <c r="I14" s="242"/>
      <c r="J14" s="31" t="str">
        <f t="shared" si="3"/>
        <v>tie</v>
      </c>
    </row>
    <row r="15" spans="1:10" ht="12.75" customHeight="1">
      <c r="A15" s="255">
        <v>11</v>
      </c>
      <c r="B15" s="28">
        <v>12</v>
      </c>
      <c r="C15" s="26" t="str">
        <f t="shared" si="0"/>
        <v>Elina Ahmala</v>
      </c>
      <c r="D15" s="26" t="str">
        <f t="shared" si="1"/>
        <v>Suomen Taitovoimistelu Klubi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273">
        <f t="shared" si="2"/>
        <v>0</v>
      </c>
      <c r="I15" s="242"/>
      <c r="J15" s="31" t="str">
        <f t="shared" si="3"/>
        <v>tie</v>
      </c>
    </row>
    <row r="16" spans="1:10" ht="12.75" customHeight="1">
      <c r="A16" s="255">
        <v>12</v>
      </c>
      <c r="B16" s="28">
        <v>13</v>
      </c>
      <c r="C16" s="26" t="str">
        <f t="shared" si="0"/>
        <v>Maria Pakkanen</v>
      </c>
      <c r="D16" s="26" t="str">
        <f t="shared" si="1"/>
        <v>Suomen Taitovoimistelu Klubi</v>
      </c>
      <c r="E16" s="30">
        <f t="shared" si="2"/>
        <v>0</v>
      </c>
      <c r="F16" s="30">
        <f t="shared" si="2"/>
        <v>0</v>
      </c>
      <c r="G16" s="30">
        <f t="shared" si="2"/>
        <v>0</v>
      </c>
      <c r="H16" s="273">
        <f t="shared" si="2"/>
        <v>0</v>
      </c>
      <c r="I16" s="242"/>
      <c r="J16" s="31" t="str">
        <f t="shared" si="3"/>
        <v>tie</v>
      </c>
    </row>
    <row r="17" spans="1:10" ht="12.75" customHeight="1">
      <c r="A17" s="255">
        <v>13</v>
      </c>
      <c r="B17" s="28">
        <v>14</v>
      </c>
      <c r="C17" s="26" t="str">
        <f t="shared" si="0"/>
        <v>Saara Halme</v>
      </c>
      <c r="D17" s="26" t="str">
        <f t="shared" si="1"/>
        <v>Suomen Taitovoimistelu Klubi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273">
        <f t="shared" si="2"/>
        <v>0</v>
      </c>
      <c r="I17" s="242"/>
      <c r="J17" s="31" t="str">
        <f t="shared" si="3"/>
        <v>tie</v>
      </c>
    </row>
    <row r="18" spans="1:10" ht="12.75" customHeight="1">
      <c r="A18" s="255">
        <v>14</v>
      </c>
      <c r="B18" s="28">
        <v>15</v>
      </c>
      <c r="C18" s="26" t="str">
        <f t="shared" si="0"/>
        <v>Viivi Immonen</v>
      </c>
      <c r="D18" s="26" t="str">
        <f t="shared" si="1"/>
        <v>Suomen Taitovoimistelu Klubi</v>
      </c>
      <c r="E18" s="30">
        <f t="shared" si="2"/>
        <v>0</v>
      </c>
      <c r="F18" s="30">
        <f t="shared" si="2"/>
        <v>0</v>
      </c>
      <c r="G18" s="30">
        <f t="shared" si="2"/>
        <v>0</v>
      </c>
      <c r="H18" s="273">
        <f t="shared" si="2"/>
        <v>0</v>
      </c>
      <c r="I18" s="242"/>
      <c r="J18" s="31" t="str">
        <f t="shared" si="3"/>
        <v>tie</v>
      </c>
    </row>
    <row r="19" spans="1:10" ht="12.75" customHeight="1">
      <c r="A19" s="255">
        <v>15</v>
      </c>
      <c r="B19" s="28">
        <v>16</v>
      </c>
      <c r="C19" s="26" t="str">
        <f t="shared" si="0"/>
        <v>Adeliina Sulkanen</v>
      </c>
      <c r="D19" s="26" t="str">
        <f t="shared" si="1"/>
        <v>Tampereen Voimistelijat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273">
        <f t="shared" si="2"/>
        <v>0</v>
      </c>
      <c r="I19" s="242"/>
      <c r="J19" s="31" t="str">
        <f t="shared" si="3"/>
        <v>tie</v>
      </c>
    </row>
    <row r="20" spans="1:10" ht="12.75" customHeight="1">
      <c r="A20" s="255">
        <v>16</v>
      </c>
      <c r="B20" s="28">
        <v>17</v>
      </c>
      <c r="C20" s="26" t="str">
        <f t="shared" si="0"/>
        <v>Suvi Karumo</v>
      </c>
      <c r="D20" s="26" t="str">
        <f t="shared" si="1"/>
        <v>Tampereen Voimistelijat</v>
      </c>
      <c r="E20" s="30">
        <f t="shared" si="2"/>
        <v>0</v>
      </c>
      <c r="F20" s="30">
        <f t="shared" si="2"/>
        <v>0</v>
      </c>
      <c r="G20" s="30">
        <f t="shared" si="2"/>
        <v>0</v>
      </c>
      <c r="H20" s="273">
        <f t="shared" si="2"/>
        <v>0</v>
      </c>
      <c r="I20" s="242"/>
      <c r="J20" s="31" t="str">
        <f t="shared" si="3"/>
        <v>tie</v>
      </c>
    </row>
    <row r="21" spans="1:10" ht="12.75" customHeight="1">
      <c r="A21" s="255">
        <v>17</v>
      </c>
      <c r="B21" s="28">
        <v>18</v>
      </c>
      <c r="C21" s="26" t="str">
        <f t="shared" si="0"/>
        <v>Tiia Laisi</v>
      </c>
      <c r="D21" s="26" t="str">
        <f t="shared" si="1"/>
        <v>Tampereen Voimistelijat</v>
      </c>
      <c r="E21" s="30">
        <f t="shared" si="2"/>
        <v>0</v>
      </c>
      <c r="F21" s="30">
        <f t="shared" si="2"/>
        <v>0</v>
      </c>
      <c r="G21" s="30">
        <f t="shared" si="2"/>
        <v>0</v>
      </c>
      <c r="H21" s="273">
        <f t="shared" si="2"/>
        <v>0</v>
      </c>
      <c r="I21" s="242"/>
      <c r="J21" s="31" t="str">
        <f t="shared" si="3"/>
        <v>tie</v>
      </c>
    </row>
    <row r="22" spans="1:10" ht="12.75" customHeight="1">
      <c r="A22" s="255">
        <v>18</v>
      </c>
      <c r="B22" s="28">
        <v>19</v>
      </c>
      <c r="C22" s="26" t="str">
        <f t="shared" si="0"/>
        <v>Veronika Vuosjoki</v>
      </c>
      <c r="D22" s="26" t="str">
        <f t="shared" si="1"/>
        <v>Tampereen Voimistelijat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273">
        <f t="shared" si="2"/>
        <v>0</v>
      </c>
      <c r="I22" s="242"/>
      <c r="J22" s="31" t="str">
        <f t="shared" si="3"/>
        <v>tie</v>
      </c>
    </row>
    <row r="23" spans="1:10" ht="12.75" customHeight="1">
      <c r="A23" s="255">
        <v>19</v>
      </c>
      <c r="B23" s="28">
        <v>20</v>
      </c>
      <c r="C23" s="26" t="str">
        <f t="shared" si="0"/>
        <v>Alexandra Ivanova</v>
      </c>
      <c r="D23" s="26" t="str">
        <f t="shared" si="1"/>
        <v>Turun Pyrkivä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273">
        <f t="shared" si="2"/>
        <v>0</v>
      </c>
      <c r="I23" s="242"/>
      <c r="J23" s="31" t="str">
        <f t="shared" si="3"/>
        <v>tie</v>
      </c>
    </row>
    <row r="24" spans="1:10" ht="12.75" customHeight="1">
      <c r="A24" s="255">
        <v>20</v>
      </c>
      <c r="B24" s="28">
        <v>21</v>
      </c>
      <c r="C24" s="26" t="str">
        <f t="shared" si="0"/>
        <v>Victoria Jakaus</v>
      </c>
      <c r="D24" s="26" t="str">
        <f t="shared" si="1"/>
        <v>Turun Pyrkivä</v>
      </c>
      <c r="E24" s="30">
        <f t="shared" si="2"/>
        <v>0</v>
      </c>
      <c r="F24" s="30">
        <f t="shared" si="2"/>
        <v>0</v>
      </c>
      <c r="G24" s="30">
        <f t="shared" si="2"/>
        <v>0</v>
      </c>
      <c r="H24" s="273">
        <f t="shared" si="2"/>
        <v>0</v>
      </c>
      <c r="I24" s="242"/>
      <c r="J24" s="31" t="str">
        <f t="shared" si="3"/>
        <v>tie</v>
      </c>
    </row>
    <row r="25" spans="1:10" ht="12.75" customHeight="1">
      <c r="A25" s="255">
        <v>21</v>
      </c>
      <c r="B25" s="28">
        <v>22</v>
      </c>
      <c r="C25" s="26" t="str">
        <f t="shared" si="0"/>
        <v>Julia Jäkälä</v>
      </c>
      <c r="D25" s="26" t="str">
        <f t="shared" si="1"/>
        <v>Turun Urheiluliitto</v>
      </c>
      <c r="E25" s="30">
        <f t="shared" si="2"/>
        <v>0</v>
      </c>
      <c r="F25" s="30">
        <f t="shared" si="2"/>
        <v>0</v>
      </c>
      <c r="G25" s="30">
        <f t="shared" si="2"/>
        <v>0</v>
      </c>
      <c r="H25" s="273">
        <f t="shared" si="2"/>
        <v>0</v>
      </c>
      <c r="I25" s="242"/>
      <c r="J25" s="31" t="str">
        <f t="shared" si="3"/>
        <v>tie</v>
      </c>
    </row>
    <row r="26" spans="1:10" ht="12.75" customHeight="1">
      <c r="A26" s="255">
        <v>22</v>
      </c>
      <c r="B26" s="28">
        <v>23</v>
      </c>
      <c r="C26" s="26" t="str">
        <f t="shared" si="0"/>
        <v>Maria Åman</v>
      </c>
      <c r="D26" s="26" t="str">
        <f t="shared" si="1"/>
        <v>Turun Urheiluliitto</v>
      </c>
      <c r="E26" s="30">
        <f t="shared" si="2"/>
        <v>0</v>
      </c>
      <c r="F26" s="30">
        <f t="shared" si="2"/>
        <v>0</v>
      </c>
      <c r="G26" s="30">
        <f t="shared" si="2"/>
        <v>0</v>
      </c>
      <c r="H26" s="273">
        <f t="shared" si="2"/>
        <v>0</v>
      </c>
      <c r="I26" s="242"/>
      <c r="J26" s="31" t="str">
        <f t="shared" si="3"/>
        <v>tie</v>
      </c>
    </row>
    <row r="27" spans="1:10" ht="12.75" customHeight="1">
      <c r="A27" s="255">
        <v>23</v>
      </c>
      <c r="B27" s="28">
        <v>24</v>
      </c>
      <c r="C27" s="26" t="str">
        <f t="shared" si="0"/>
        <v>Miina Kokkonen</v>
      </c>
      <c r="D27" s="26" t="str">
        <f t="shared" si="1"/>
        <v>Turun Urheiluliitto</v>
      </c>
      <c r="E27" s="30">
        <f t="shared" si="2"/>
        <v>0</v>
      </c>
      <c r="F27" s="30">
        <f t="shared" si="2"/>
        <v>0</v>
      </c>
      <c r="G27" s="30">
        <f t="shared" si="2"/>
        <v>0</v>
      </c>
      <c r="H27" s="273">
        <f t="shared" si="2"/>
        <v>0</v>
      </c>
      <c r="I27" s="242"/>
      <c r="J27" s="31" t="str">
        <f t="shared" si="3"/>
        <v>tie</v>
      </c>
    </row>
    <row r="28" spans="1:10" ht="12.75" customHeight="1">
      <c r="A28" s="255">
        <v>24</v>
      </c>
      <c r="B28" s="28">
        <v>25</v>
      </c>
      <c r="C28" s="26" t="str">
        <f t="shared" si="0"/>
        <v>Anniina Rautiainen</v>
      </c>
      <c r="D28" s="26" t="str">
        <f t="shared" si="1"/>
        <v>Voimisteluseura Keski-Uusimaa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273">
        <f t="shared" si="2"/>
        <v>0</v>
      </c>
      <c r="I28" s="242"/>
      <c r="J28" s="31" t="str">
        <f t="shared" si="3"/>
        <v>tie</v>
      </c>
    </row>
    <row r="29" spans="1:10" ht="12.75" customHeight="1">
      <c r="A29" s="255">
        <v>25</v>
      </c>
      <c r="B29" s="28">
        <v>26</v>
      </c>
      <c r="C29" s="26" t="str">
        <f t="shared" si="0"/>
        <v>Maisa Anttilainen</v>
      </c>
      <c r="D29" s="26" t="str">
        <f t="shared" si="1"/>
        <v>Voimisteluseura Keski-Uusimaa</v>
      </c>
      <c r="E29" s="30">
        <f t="shared" si="2"/>
        <v>0</v>
      </c>
      <c r="F29" s="30">
        <f t="shared" si="2"/>
        <v>0</v>
      </c>
      <c r="G29" s="30">
        <f t="shared" si="2"/>
        <v>0</v>
      </c>
      <c r="H29" s="273">
        <f t="shared" si="2"/>
        <v>0</v>
      </c>
      <c r="I29" s="242"/>
      <c r="J29" s="31" t="str">
        <f t="shared" si="3"/>
        <v>tie</v>
      </c>
    </row>
    <row r="30" spans="1:10" ht="12.75" customHeight="1">
      <c r="A30" s="255">
        <v>26</v>
      </c>
      <c r="B30" s="28">
        <v>27</v>
      </c>
      <c r="C30" s="26" t="str">
        <f t="shared" si="0"/>
        <v>Julia Darlington</v>
      </c>
      <c r="D30" s="26" t="str">
        <f t="shared" si="1"/>
        <v>Voimisteluseura Kieppi</v>
      </c>
      <c r="E30" s="30">
        <f t="shared" si="2"/>
        <v>0</v>
      </c>
      <c r="F30" s="30">
        <f t="shared" si="2"/>
        <v>0</v>
      </c>
      <c r="G30" s="30">
        <f t="shared" si="2"/>
        <v>0</v>
      </c>
      <c r="H30" s="273">
        <f t="shared" si="2"/>
        <v>0</v>
      </c>
      <c r="I30" s="242"/>
      <c r="J30" s="31" t="str">
        <f t="shared" si="3"/>
        <v>tie</v>
      </c>
    </row>
    <row r="31" spans="1:10" ht="12.75" customHeight="1">
      <c r="A31" s="260">
        <v>27</v>
      </c>
      <c r="B31" s="33">
        <v>28</v>
      </c>
      <c r="C31" s="244" t="str">
        <f t="shared" si="0"/>
        <v>Patricia Hämäläinen</v>
      </c>
      <c r="D31" s="244" t="str">
        <f t="shared" si="1"/>
        <v>Voimisteluseura Kieppi</v>
      </c>
      <c r="E31" s="263">
        <f t="shared" si="2"/>
        <v>0</v>
      </c>
      <c r="F31" s="263">
        <f t="shared" si="2"/>
        <v>0</v>
      </c>
      <c r="G31" s="263">
        <f t="shared" si="2"/>
        <v>0</v>
      </c>
      <c r="H31" s="274">
        <f t="shared" si="2"/>
        <v>0</v>
      </c>
      <c r="I31" s="242"/>
      <c r="J31" s="31" t="str">
        <f t="shared" si="3"/>
        <v>tie</v>
      </c>
    </row>
    <row r="32" spans="1:10" ht="114.75">
      <c r="A32" s="25"/>
      <c r="B32" s="25"/>
      <c r="C32" s="25"/>
      <c r="D32" s="25"/>
      <c r="E32" s="25"/>
      <c r="F32" s="25"/>
      <c r="G32" s="25"/>
      <c r="H32" s="25"/>
      <c r="J32" s="31" t="s">
        <v>120</v>
      </c>
    </row>
    <row r="33" spans="1:10" ht="12.75" customHeight="1">
      <c r="A33" s="276"/>
      <c r="B33" s="26"/>
      <c r="C33" s="26"/>
      <c r="D33" s="374" t="s">
        <v>0</v>
      </c>
      <c r="E33" s="375"/>
      <c r="F33" s="375"/>
      <c r="H33" s="258"/>
      <c r="J33" s="31">
        <f>IF((H33=H32),IF((H33=0),"","tie"),"")</f>
      </c>
    </row>
  </sheetData>
  <sheetProtection/>
  <mergeCells count="4">
    <mergeCell ref="A1:C1"/>
    <mergeCell ref="G1:H1"/>
    <mergeCell ref="A3:C3"/>
    <mergeCell ref="D33:F33"/>
  </mergeCells>
  <conditionalFormatting sqref="E5:H3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82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33.7109375" style="0" customWidth="1"/>
    <col min="2" max="2" width="23.7109375" style="0" customWidth="1"/>
    <col min="3" max="3" width="17.140625" style="0" customWidth="1"/>
    <col min="4" max="4" width="9.7109375" style="0" customWidth="1"/>
    <col min="5" max="5" width="34.57421875" style="0" customWidth="1"/>
    <col min="6" max="6" width="17.140625" style="0" customWidth="1"/>
    <col min="7" max="7" width="5.57421875" style="0" customWidth="1"/>
    <col min="8" max="8" width="10.421875" style="0" customWidth="1"/>
    <col min="9" max="26" width="17.140625" style="0" customWidth="1"/>
  </cols>
  <sheetData>
    <row r="1" spans="1:6" ht="36">
      <c r="A1" s="278" t="s">
        <v>203</v>
      </c>
      <c r="B1" s="244"/>
      <c r="C1" s="244"/>
      <c r="D1" s="244"/>
      <c r="E1" s="244"/>
      <c r="F1" s="244"/>
    </row>
    <row r="2" spans="1:6" ht="12.75" customHeight="1">
      <c r="A2" s="279" t="s">
        <v>211</v>
      </c>
      <c r="B2" s="279"/>
      <c r="C2" s="279"/>
      <c r="D2" s="279" t="s">
        <v>269</v>
      </c>
      <c r="E2" s="279" t="s">
        <v>160</v>
      </c>
      <c r="F2" s="279"/>
    </row>
    <row r="3" spans="1:6" ht="30">
      <c r="A3" s="40" t="s">
        <v>46</v>
      </c>
      <c r="B3" s="40"/>
      <c r="C3" s="280">
        <v>36</v>
      </c>
      <c r="D3" s="40"/>
      <c r="E3" s="40"/>
      <c r="F3" s="40"/>
    </row>
    <row r="4" spans="1:6" ht="12.75">
      <c r="A4" s="26" t="s">
        <v>86</v>
      </c>
      <c r="C4" s="34">
        <v>12</v>
      </c>
      <c r="E4" s="281" t="s">
        <v>153</v>
      </c>
      <c r="F4" s="282" t="s">
        <v>241</v>
      </c>
    </row>
    <row r="5" spans="1:15" ht="18">
      <c r="A5" s="26" t="s">
        <v>33</v>
      </c>
      <c r="B5" s="26"/>
      <c r="C5" s="181" t="s">
        <v>221</v>
      </c>
      <c r="D5" s="283"/>
      <c r="J5" s="284">
        <f>telinek1</f>
      </c>
      <c r="K5" s="285">
        <f>kuka1</f>
        <v>18</v>
      </c>
      <c r="L5" s="286">
        <f>IF(($B5&lt;=0),"",VLOOKUP(K5,K8:Z39,2,FALSE))</f>
      </c>
      <c r="M5" s="286">
        <f>IF(($B5&lt;=0),"",VLOOKUP(L5,L8:AA39,2,FALSE))</f>
      </c>
      <c r="N5" s="376">
        <f>IF(($B5&lt;=0),"",VLOOKUP($B5,$B$5:$Q$36,(((teline1-1)*2)+4),FALSE))</f>
      </c>
      <c r="O5" s="375"/>
    </row>
    <row r="6" spans="1:6" ht="12.75" customHeight="1">
      <c r="A6" s="26" t="s">
        <v>5</v>
      </c>
      <c r="C6" s="287">
        <v>9</v>
      </c>
      <c r="D6" s="33"/>
      <c r="E6" s="218" t="s">
        <v>221</v>
      </c>
      <c r="F6" s="288" t="s">
        <v>193</v>
      </c>
    </row>
    <row r="7" spans="2:10" ht="12.75" customHeight="1">
      <c r="B7" s="33"/>
      <c r="C7" s="289"/>
      <c r="D7" s="289"/>
      <c r="E7" s="289"/>
      <c r="H7" s="26" t="s">
        <v>58</v>
      </c>
      <c r="I7" s="26" t="s">
        <v>41</v>
      </c>
      <c r="J7" s="26" t="s">
        <v>42</v>
      </c>
    </row>
    <row r="8" spans="1:12" ht="18">
      <c r="A8" s="244" t="s">
        <v>3</v>
      </c>
      <c r="B8" s="290"/>
      <c r="C8" s="291" t="s">
        <v>188</v>
      </c>
      <c r="D8" s="289"/>
      <c r="E8" s="292" t="s">
        <v>188</v>
      </c>
      <c r="F8" s="33"/>
      <c r="H8" s="26">
        <v>4</v>
      </c>
      <c r="I8" s="26">
        <v>238</v>
      </c>
      <c r="J8" s="26">
        <v>254</v>
      </c>
      <c r="K8" s="293" t="str">
        <f>#VALUE!</f>
        <v>#04EEFE</v>
      </c>
      <c r="L8" s="26" t="s">
        <v>126</v>
      </c>
    </row>
    <row r="9" spans="1:12" ht="12.75">
      <c r="A9" s="279" t="s">
        <v>237</v>
      </c>
      <c r="B9" s="44" t="s">
        <v>205</v>
      </c>
      <c r="C9" s="44"/>
      <c r="D9" s="44"/>
      <c r="E9" s="44"/>
      <c r="F9" s="290"/>
      <c r="H9" s="26">
        <v>234</v>
      </c>
      <c r="I9" s="26">
        <v>8</v>
      </c>
      <c r="J9" s="26">
        <v>24</v>
      </c>
      <c r="K9" s="294" t="str">
        <f>#VALUE!</f>
        <v>#EA0818</v>
      </c>
      <c r="L9" s="26" t="s">
        <v>131</v>
      </c>
    </row>
    <row r="10" spans="1:6" ht="12.75">
      <c r="A10" s="40" t="s">
        <v>108</v>
      </c>
      <c r="B10" s="26" t="s">
        <v>18</v>
      </c>
      <c r="C10" s="26">
        <v>0</v>
      </c>
      <c r="D10" s="26" t="s">
        <v>146</v>
      </c>
      <c r="E10" s="26"/>
      <c r="F10" s="44"/>
    </row>
    <row r="11" spans="1:12" ht="25.5">
      <c r="A11" s="26" t="s">
        <v>278</v>
      </c>
      <c r="B11" s="26" t="s">
        <v>223</v>
      </c>
      <c r="C11" s="26">
        <v>0</v>
      </c>
      <c r="D11" s="26" t="s">
        <v>146</v>
      </c>
      <c r="F11" s="26"/>
      <c r="H11" s="26">
        <v>234</v>
      </c>
      <c r="I11" s="26">
        <v>238</v>
      </c>
      <c r="J11" s="26">
        <v>4</v>
      </c>
      <c r="K11" s="295" t="str">
        <f>#VALUE!</f>
        <v>#EAEE04</v>
      </c>
      <c r="L11" s="26" t="s">
        <v>69</v>
      </c>
    </row>
    <row r="12" spans="1:12" ht="12.75">
      <c r="A12" s="26" t="s">
        <v>23</v>
      </c>
      <c r="B12" s="26" t="s">
        <v>171</v>
      </c>
      <c r="C12" s="26">
        <v>1</v>
      </c>
      <c r="H12" s="26">
        <v>4</v>
      </c>
      <c r="I12" s="26">
        <v>238</v>
      </c>
      <c r="J12" s="26">
        <v>24</v>
      </c>
      <c r="K12" s="296" t="str">
        <f>#VALUE!</f>
        <v>#04EE18</v>
      </c>
      <c r="L12" s="26" t="s">
        <v>149</v>
      </c>
    </row>
    <row r="13" spans="1:11" ht="12.75">
      <c r="A13" s="26" t="s">
        <v>82</v>
      </c>
      <c r="B13" s="26" t="s">
        <v>67</v>
      </c>
      <c r="C13" s="26">
        <v>0</v>
      </c>
      <c r="H13" s="26">
        <v>255</v>
      </c>
      <c r="I13" s="26">
        <v>154</v>
      </c>
      <c r="J13" s="26">
        <v>206</v>
      </c>
      <c r="K13" s="297" t="str">
        <f>#VALUE!</f>
        <v>#FF9ACE</v>
      </c>
    </row>
    <row r="14" spans="1:3" ht="12.75">
      <c r="A14" s="26" t="s">
        <v>90</v>
      </c>
      <c r="B14" s="26" t="s">
        <v>200</v>
      </c>
      <c r="C14" s="26">
        <v>1</v>
      </c>
    </row>
    <row r="15" spans="1:3" ht="12.75" customHeight="1">
      <c r="A15" s="26" t="s">
        <v>263</v>
      </c>
      <c r="B15" s="26" t="s">
        <v>93</v>
      </c>
      <c r="C15" s="26">
        <v>8</v>
      </c>
    </row>
    <row r="16" spans="1:3" ht="25.5">
      <c r="A16" s="26" t="s">
        <v>110</v>
      </c>
      <c r="B16" s="26" t="s">
        <v>65</v>
      </c>
      <c r="C16" s="26">
        <v>8</v>
      </c>
    </row>
    <row r="17" spans="1:26" ht="12.75">
      <c r="A17" s="26" t="s">
        <v>57</v>
      </c>
      <c r="B17" s="26" t="s">
        <v>169</v>
      </c>
      <c r="C17" s="26">
        <v>1</v>
      </c>
      <c r="E17" s="26" t="s">
        <v>236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3.25">
      <c r="A18" s="26" t="s">
        <v>148</v>
      </c>
      <c r="B18" s="26" t="s">
        <v>38</v>
      </c>
      <c r="C18" s="28">
        <v>0</v>
      </c>
      <c r="E18" s="26" t="s">
        <v>38</v>
      </c>
      <c r="I18" s="298"/>
      <c r="J18" s="299"/>
      <c r="K18" s="289"/>
      <c r="L18" s="289"/>
      <c r="M18" s="289"/>
      <c r="N18" s="289"/>
      <c r="O18" s="123"/>
      <c r="P18" s="352">
        <f>IF(($B17&lt;=0),"",VLOOKUP($B17,$B$5:$Q$36,(((teline1-1)*2)+5),FALSE))</f>
        <v>0</v>
      </c>
      <c r="Q18" s="352"/>
      <c r="R18" s="352"/>
      <c r="S18" s="300"/>
      <c r="T18" s="300"/>
      <c r="U18" s="300"/>
      <c r="V18" s="300"/>
      <c r="W18" s="300"/>
      <c r="X18" s="300"/>
      <c r="Y18" s="377">
        <f>IF(($B17&lt;=0),"",VLOOKUP($B17,$B$5:$Q$36,16,FALSE))</f>
        <v>0</v>
      </c>
      <c r="Z18" s="377"/>
    </row>
    <row r="19" spans="1:26" ht="12.75">
      <c r="A19" s="26" t="s">
        <v>242</v>
      </c>
      <c r="B19" s="26" t="s">
        <v>121</v>
      </c>
      <c r="C19" s="26">
        <v>390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3" ht="12.75">
      <c r="A20" s="26" t="s">
        <v>118</v>
      </c>
      <c r="B20" s="26" t="s">
        <v>152</v>
      </c>
      <c r="C20" s="26">
        <v>340</v>
      </c>
    </row>
    <row r="21" spans="1:9" ht="12.75">
      <c r="A21" s="26" t="s">
        <v>61</v>
      </c>
      <c r="B21" s="26" t="s">
        <v>182</v>
      </c>
      <c r="C21" s="26">
        <v>1</v>
      </c>
      <c r="E21" s="196" t="s">
        <v>254</v>
      </c>
      <c r="F21" s="26" t="str">
        <f>INDEX(lajit,teline1,1)</f>
        <v>Hyppy</v>
      </c>
      <c r="G21" s="28" t="s">
        <v>0</v>
      </c>
      <c r="H21" s="28">
        <f>IF((F21="Hyppy"),FinaaliHE!$I$13,"")</f>
        <v>0</v>
      </c>
      <c r="I21" s="28">
        <f>IF(($F21="Hyppy"),FinaaliHE!$K$13,"")</f>
        <v>0</v>
      </c>
    </row>
    <row r="22" spans="1:10" ht="12.75">
      <c r="A22" s="26" t="s">
        <v>64</v>
      </c>
      <c r="B22" s="26" t="s">
        <v>181</v>
      </c>
      <c r="C22" s="26">
        <v>2</v>
      </c>
      <c r="E22" s="196" t="s">
        <v>254</v>
      </c>
      <c r="F22" s="26" t="str">
        <f>INDEX(lajit,teline2,1)</f>
        <v>Eritasonojapuut</v>
      </c>
      <c r="G22" s="28" t="s">
        <v>0</v>
      </c>
      <c r="H22" s="28">
        <f>IF(($F22="Hyppy"),FinaaliHE!$I$13,"")</f>
      </c>
      <c r="I22" s="28">
        <f>IF(($F22="Hyppy"),FinaaliHE!$K$13,"")</f>
      </c>
      <c r="J22" s="28">
        <f>telinek1</f>
      </c>
    </row>
    <row r="23" spans="1:3" ht="12.75">
      <c r="A23" s="26" t="s">
        <v>186</v>
      </c>
      <c r="B23" s="26" t="s">
        <v>26</v>
      </c>
      <c r="C23" s="26">
        <v>18</v>
      </c>
    </row>
    <row r="24" spans="1:5" ht="12.75">
      <c r="A24" s="26" t="s">
        <v>185</v>
      </c>
      <c r="B24" s="26" t="s">
        <v>25</v>
      </c>
      <c r="C24" s="26"/>
      <c r="E24" s="196"/>
    </row>
    <row r="25" spans="1:3" ht="12.75" customHeight="1">
      <c r="A25" s="26" t="s">
        <v>164</v>
      </c>
      <c r="B25" s="26" t="s">
        <v>92</v>
      </c>
      <c r="C25" s="26" t="s">
        <v>77</v>
      </c>
    </row>
    <row r="26" spans="2:3" ht="12.75" customHeight="1">
      <c r="B26" s="26"/>
      <c r="C26" s="26"/>
    </row>
    <row r="27" spans="1:6" ht="12.75" customHeight="1">
      <c r="A27" s="244"/>
      <c r="B27" s="244"/>
      <c r="C27" s="244"/>
      <c r="D27" s="244"/>
      <c r="E27" s="244"/>
      <c r="F27" s="244"/>
    </row>
    <row r="28" spans="1:7" ht="12.75" customHeight="1">
      <c r="A28" s="301" t="s">
        <v>113</v>
      </c>
      <c r="B28" s="279"/>
      <c r="C28" s="279"/>
      <c r="D28" s="279"/>
      <c r="E28" s="279"/>
      <c r="F28" s="302"/>
      <c r="G28" s="277"/>
    </row>
    <row r="29" spans="1:6" ht="12.75">
      <c r="A29" s="40" t="s">
        <v>49</v>
      </c>
      <c r="B29" s="40"/>
      <c r="C29" s="303" t="s">
        <v>17</v>
      </c>
      <c r="D29" s="40"/>
      <c r="E29" s="40"/>
      <c r="F29" s="40"/>
    </row>
    <row r="30" spans="1:3" ht="12.75">
      <c r="A30" s="26" t="s">
        <v>178</v>
      </c>
      <c r="C30" s="26" t="s">
        <v>143</v>
      </c>
    </row>
    <row r="31" spans="1:7" ht="12.75" customHeight="1">
      <c r="A31" s="33"/>
      <c r="B31" s="33"/>
      <c r="C31" s="33"/>
      <c r="D31" s="33"/>
      <c r="E31" s="244"/>
      <c r="F31" s="244"/>
      <c r="G31" s="26"/>
    </row>
    <row r="32" spans="1:7" ht="12.75" customHeight="1">
      <c r="A32" s="301" t="s">
        <v>71</v>
      </c>
      <c r="B32" s="279" t="s">
        <v>234</v>
      </c>
      <c r="C32" s="279" t="s">
        <v>75</v>
      </c>
      <c r="D32" s="304" t="s">
        <v>161</v>
      </c>
      <c r="E32" s="279"/>
      <c r="F32" s="302" t="s">
        <v>234</v>
      </c>
      <c r="G32" s="242"/>
    </row>
    <row r="33" spans="1:8" ht="12.75" customHeight="1">
      <c r="A33" s="40"/>
      <c r="B33" s="25"/>
      <c r="C33" s="40" t="s">
        <v>132</v>
      </c>
      <c r="D33" s="40" t="s">
        <v>56</v>
      </c>
      <c r="E33" s="40">
        <v>1</v>
      </c>
      <c r="F33" s="40" t="s">
        <v>261</v>
      </c>
      <c r="G33" s="305" t="s">
        <v>0</v>
      </c>
      <c r="H33" s="27" t="s">
        <v>31</v>
      </c>
    </row>
    <row r="34" spans="1:8" ht="12.75" customHeight="1">
      <c r="A34" s="26"/>
      <c r="C34" s="26" t="s">
        <v>8</v>
      </c>
      <c r="D34" s="26" t="s">
        <v>48</v>
      </c>
      <c r="E34" s="26">
        <v>2</v>
      </c>
      <c r="F34" s="26" t="s">
        <v>184</v>
      </c>
      <c r="G34" s="305" t="s">
        <v>0</v>
      </c>
      <c r="H34" s="27" t="s">
        <v>232</v>
      </c>
    </row>
    <row r="35" spans="1:8" ht="12.75" customHeight="1">
      <c r="A35" s="26"/>
      <c r="C35" s="26" t="s">
        <v>34</v>
      </c>
      <c r="D35" s="26" t="s">
        <v>51</v>
      </c>
      <c r="E35" s="26">
        <v>3</v>
      </c>
      <c r="F35" s="26" t="s">
        <v>100</v>
      </c>
      <c r="G35" s="28" t="s">
        <v>0</v>
      </c>
      <c r="H35" s="27" t="s">
        <v>163</v>
      </c>
    </row>
    <row r="36" spans="1:8" ht="12.75" customHeight="1">
      <c r="A36" s="26"/>
      <c r="C36" s="26" t="s">
        <v>238</v>
      </c>
      <c r="D36" s="26" t="s">
        <v>51</v>
      </c>
      <c r="E36" s="26">
        <v>4</v>
      </c>
      <c r="F36" s="26" t="s">
        <v>11</v>
      </c>
      <c r="G36" s="28" t="s">
        <v>0</v>
      </c>
      <c r="H36" s="27" t="s">
        <v>19</v>
      </c>
    </row>
    <row r="37" spans="1:8" ht="12.75" customHeight="1">
      <c r="A37" s="26"/>
      <c r="C37" s="26" t="s">
        <v>154</v>
      </c>
      <c r="D37" s="26" t="s">
        <v>51</v>
      </c>
      <c r="E37" s="26">
        <v>5</v>
      </c>
      <c r="F37" s="26" t="s">
        <v>187</v>
      </c>
      <c r="G37" s="28" t="s">
        <v>0</v>
      </c>
      <c r="H37" s="27" t="s">
        <v>249</v>
      </c>
    </row>
    <row r="38" spans="1:8" ht="12.75" customHeight="1">
      <c r="A38" s="26"/>
      <c r="C38" s="26" t="s">
        <v>262</v>
      </c>
      <c r="D38" s="26" t="s">
        <v>51</v>
      </c>
      <c r="E38" s="26">
        <v>6</v>
      </c>
      <c r="F38" s="26" t="s">
        <v>68</v>
      </c>
      <c r="G38" s="28" t="s">
        <v>0</v>
      </c>
      <c r="H38" s="27" t="s">
        <v>114</v>
      </c>
    </row>
    <row r="39" spans="1:8" ht="12.75" customHeight="1">
      <c r="A39" s="26"/>
      <c r="B39" s="26"/>
      <c r="C39" s="26" t="s">
        <v>111</v>
      </c>
      <c r="D39" s="26" t="s">
        <v>51</v>
      </c>
      <c r="E39" s="26">
        <v>7</v>
      </c>
      <c r="F39" s="26" t="s">
        <v>100</v>
      </c>
      <c r="G39" s="28" t="s">
        <v>0</v>
      </c>
      <c r="H39" s="27" t="s">
        <v>80</v>
      </c>
    </row>
    <row r="40" spans="1:8" ht="12.75" customHeight="1">
      <c r="A40" s="26"/>
      <c r="B40" s="26"/>
      <c r="C40" s="26"/>
      <c r="D40" s="26"/>
      <c r="E40" s="26">
        <v>8</v>
      </c>
      <c r="F40" s="26" t="s">
        <v>184</v>
      </c>
      <c r="G40" s="28" t="s">
        <v>0</v>
      </c>
      <c r="H40" s="27" t="s">
        <v>190</v>
      </c>
    </row>
    <row r="42" spans="1:6" ht="12.75" customHeight="1">
      <c r="A42" s="244"/>
      <c r="B42" s="244"/>
      <c r="C42" s="244"/>
      <c r="D42" s="244"/>
      <c r="E42" s="244"/>
      <c r="F42" s="244"/>
    </row>
    <row r="43" spans="1:7" ht="12.75" customHeight="1">
      <c r="A43" s="301" t="s">
        <v>83</v>
      </c>
      <c r="B43" s="279"/>
      <c r="C43" s="279" t="s">
        <v>189</v>
      </c>
      <c r="D43" s="279" t="s">
        <v>60</v>
      </c>
      <c r="E43" s="279"/>
      <c r="F43" s="302"/>
      <c r="G43" s="277"/>
    </row>
    <row r="44" spans="1:6" ht="12.75" customHeight="1">
      <c r="A44" s="40" t="s">
        <v>276</v>
      </c>
      <c r="B44" s="40"/>
      <c r="C44" s="40" t="s">
        <v>11</v>
      </c>
      <c r="D44" s="40">
        <v>1</v>
      </c>
      <c r="E44" s="40"/>
      <c r="F44" s="40"/>
    </row>
    <row r="45" spans="3:4" ht="12.75" customHeight="1">
      <c r="C45" s="26" t="s">
        <v>136</v>
      </c>
      <c r="D45" s="26">
        <v>2</v>
      </c>
    </row>
    <row r="46" spans="3:4" ht="12.75" customHeight="1">
      <c r="C46" s="26" t="s">
        <v>218</v>
      </c>
      <c r="D46" s="26">
        <v>1</v>
      </c>
    </row>
    <row r="47" spans="3:4" ht="12.75" customHeight="1">
      <c r="C47" s="26" t="s">
        <v>261</v>
      </c>
      <c r="D47" s="26">
        <v>2</v>
      </c>
    </row>
    <row r="48" spans="3:4" ht="12.75" customHeight="1">
      <c r="C48" s="26" t="s">
        <v>187</v>
      </c>
      <c r="D48" s="26">
        <v>1</v>
      </c>
    </row>
    <row r="49" spans="3:4" ht="12.75" customHeight="1">
      <c r="C49" s="26" t="s">
        <v>68</v>
      </c>
      <c r="D49" s="26">
        <v>2</v>
      </c>
    </row>
    <row r="51" spans="1:4" ht="12.75" customHeight="1">
      <c r="A51" s="26" t="s">
        <v>157</v>
      </c>
      <c r="C51" s="26" t="s">
        <v>261</v>
      </c>
      <c r="D51" s="26">
        <v>1</v>
      </c>
    </row>
    <row r="52" spans="3:4" ht="12.75" customHeight="1">
      <c r="C52" s="26" t="s">
        <v>184</v>
      </c>
      <c r="D52" s="26">
        <v>2</v>
      </c>
    </row>
    <row r="53" spans="3:4" ht="12.75" customHeight="1">
      <c r="C53" s="26" t="s">
        <v>100</v>
      </c>
      <c r="D53" s="26">
        <v>1</v>
      </c>
    </row>
    <row r="54" spans="3:4" ht="12.75" customHeight="1">
      <c r="C54" s="26" t="s">
        <v>11</v>
      </c>
      <c r="D54" s="26">
        <v>2</v>
      </c>
    </row>
    <row r="58" ht="12.75" customHeight="1">
      <c r="C58" s="33"/>
    </row>
    <row r="59" spans="1:3" ht="12.75" customHeight="1">
      <c r="A59" s="26" t="s">
        <v>167</v>
      </c>
      <c r="C59" s="40"/>
    </row>
    <row r="70" ht="12.75" customHeight="1">
      <c r="B70" s="26" t="s">
        <v>167</v>
      </c>
    </row>
    <row r="71" spans="2:3" ht="12.75">
      <c r="B71" s="26" t="s">
        <v>171</v>
      </c>
      <c r="C71" s="26" t="s">
        <v>273</v>
      </c>
    </row>
    <row r="72" spans="2:3" ht="12.75" customHeight="1">
      <c r="B72" s="26" t="s">
        <v>142</v>
      </c>
      <c r="C72" s="26" t="s">
        <v>248</v>
      </c>
    </row>
    <row r="73" spans="2:3" ht="12.75">
      <c r="B73" s="26" t="s">
        <v>89</v>
      </c>
      <c r="C73" s="26" t="s">
        <v>288</v>
      </c>
    </row>
    <row r="74" spans="2:3" ht="12.75" customHeight="1">
      <c r="B74" s="26" t="s">
        <v>106</v>
      </c>
      <c r="C74" s="26" t="s">
        <v>290</v>
      </c>
    </row>
    <row r="75" spans="2:3" ht="12.75" customHeight="1">
      <c r="B75" s="26" t="s">
        <v>225</v>
      </c>
      <c r="C75" s="26" t="s">
        <v>246</v>
      </c>
    </row>
    <row r="76" spans="2:3" ht="12.75" customHeight="1">
      <c r="B76" s="26" t="s">
        <v>55</v>
      </c>
      <c r="C76" s="26" t="s">
        <v>95</v>
      </c>
    </row>
    <row r="77" spans="2:3" ht="12.75">
      <c r="B77" s="26" t="s">
        <v>179</v>
      </c>
      <c r="C77" s="26" t="s">
        <v>96</v>
      </c>
    </row>
    <row r="78" spans="2:3" ht="12.75" customHeight="1">
      <c r="B78" s="26" t="s">
        <v>162</v>
      </c>
      <c r="C78" s="26" t="s">
        <v>289</v>
      </c>
    </row>
    <row r="79" spans="2:3" ht="12.75">
      <c r="B79" s="26" t="s">
        <v>200</v>
      </c>
      <c r="C79" s="26" t="s">
        <v>275</v>
      </c>
    </row>
    <row r="80" spans="2:3" ht="12.75" customHeight="1">
      <c r="B80" s="26" t="s">
        <v>194</v>
      </c>
      <c r="C80" s="26" t="s">
        <v>208</v>
      </c>
    </row>
    <row r="81" spans="2:3" ht="12.75">
      <c r="B81" s="26" t="s">
        <v>239</v>
      </c>
      <c r="C81" s="26" t="s">
        <v>104</v>
      </c>
    </row>
    <row r="82" spans="2:3" ht="12.75" customHeight="1">
      <c r="B82" s="26" t="s">
        <v>127</v>
      </c>
      <c r="C82" s="26" t="s">
        <v>250</v>
      </c>
    </row>
    <row r="83" spans="2:3" ht="12.75" customHeight="1">
      <c r="B83" s="26" t="s">
        <v>266</v>
      </c>
      <c r="C83" s="26" t="s">
        <v>105</v>
      </c>
    </row>
    <row r="84" spans="2:3" ht="12.75">
      <c r="B84" s="26" t="s">
        <v>18</v>
      </c>
      <c r="C84" s="26" t="s">
        <v>99</v>
      </c>
    </row>
    <row r="85" spans="2:3" ht="12.75" customHeight="1">
      <c r="B85" s="26" t="s">
        <v>267</v>
      </c>
      <c r="C85" s="26" t="s">
        <v>107</v>
      </c>
    </row>
    <row r="86" spans="2:3" ht="25.5">
      <c r="B86" s="26" t="s">
        <v>223</v>
      </c>
      <c r="C86" s="26" t="s">
        <v>272</v>
      </c>
    </row>
    <row r="87" spans="2:3" ht="12.75" customHeight="1">
      <c r="B87" s="26" t="s">
        <v>38</v>
      </c>
      <c r="C87" s="26" t="s">
        <v>287</v>
      </c>
    </row>
    <row r="88" spans="2:3" ht="12.75">
      <c r="B88" s="26" t="s">
        <v>67</v>
      </c>
      <c r="C88" s="26" t="s">
        <v>274</v>
      </c>
    </row>
    <row r="89" spans="2:3" ht="12.75" customHeight="1">
      <c r="B89" s="26" t="s">
        <v>121</v>
      </c>
      <c r="C89" s="26" t="s">
        <v>286</v>
      </c>
    </row>
    <row r="90" spans="2:3" ht="12.75" customHeight="1">
      <c r="B90" s="26" t="s">
        <v>152</v>
      </c>
      <c r="C90" s="26" t="s">
        <v>251</v>
      </c>
    </row>
    <row r="135" ht="12.75" customHeight="1">
      <c r="A135" s="26" t="s">
        <v>21</v>
      </c>
    </row>
    <row r="136" ht="12.75" customHeight="1">
      <c r="A136" s="26" t="s">
        <v>98</v>
      </c>
    </row>
    <row r="137" ht="12.75" customHeight="1">
      <c r="A137" s="26" t="s">
        <v>21</v>
      </c>
    </row>
    <row r="138" ht="12.75" customHeight="1">
      <c r="A138" s="26">
        <v>1</v>
      </c>
    </row>
    <row r="139" ht="12.75">
      <c r="A139" s="26" t="s">
        <v>43</v>
      </c>
    </row>
    <row r="141" ht="12.75" customHeight="1">
      <c r="A141" s="26" t="s">
        <v>210</v>
      </c>
    </row>
    <row r="142" ht="12.75" customHeight="1">
      <c r="A142" s="26" t="s">
        <v>211</v>
      </c>
    </row>
    <row r="143" ht="12.75" customHeight="1">
      <c r="A143" s="26">
        <v>35</v>
      </c>
    </row>
    <row r="144" ht="12.75" customHeight="1">
      <c r="B144" s="26" t="s">
        <v>62</v>
      </c>
    </row>
    <row r="145" ht="12.75" customHeight="1">
      <c r="A145" s="26">
        <v>5</v>
      </c>
    </row>
    <row r="146" spans="2:19" ht="12.75" customHeight="1">
      <c r="B146" s="26">
        <v>1</v>
      </c>
      <c r="C146" s="26">
        <v>2</v>
      </c>
      <c r="D146" s="26" t="s">
        <v>291</v>
      </c>
      <c r="E146" s="26" t="s">
        <v>97</v>
      </c>
      <c r="F146" s="26">
        <v>3</v>
      </c>
      <c r="G146" s="26">
        <v>11.15</v>
      </c>
      <c r="H146" s="26">
        <v>6</v>
      </c>
      <c r="I146" s="26">
        <v>15.75</v>
      </c>
      <c r="J146" s="26">
        <v>4</v>
      </c>
      <c r="K146" s="26">
        <v>10.6</v>
      </c>
      <c r="L146" s="26">
        <v>2</v>
      </c>
      <c r="M146" s="26">
        <v>10</v>
      </c>
      <c r="N146" s="26">
        <v>1</v>
      </c>
      <c r="O146" s="26">
        <v>9</v>
      </c>
      <c r="P146" s="26">
        <v>4.9</v>
      </c>
      <c r="Q146" s="26">
        <v>13.95</v>
      </c>
      <c r="R146" s="26">
        <v>70.45</v>
      </c>
      <c r="S146" s="26">
        <v>0</v>
      </c>
    </row>
    <row r="147" ht="12.75" customHeight="1">
      <c r="A147" s="26">
        <v>6</v>
      </c>
    </row>
    <row r="148" spans="2:19" ht="12.75" customHeight="1">
      <c r="B148" s="26">
        <v>2</v>
      </c>
      <c r="C148" s="26">
        <v>8</v>
      </c>
      <c r="D148" s="26" t="s">
        <v>198</v>
      </c>
      <c r="E148" s="26" t="s">
        <v>199</v>
      </c>
      <c r="F148" s="26">
        <v>3</v>
      </c>
      <c r="G148" s="26">
        <v>12</v>
      </c>
      <c r="H148" s="26">
        <v>4</v>
      </c>
      <c r="I148" s="26">
        <v>7</v>
      </c>
      <c r="J148" s="26">
        <v>2</v>
      </c>
      <c r="K148" s="26">
        <v>11</v>
      </c>
      <c r="L148" s="26">
        <v>4</v>
      </c>
      <c r="M148" s="26">
        <v>13</v>
      </c>
      <c r="N148" s="26">
        <v>3</v>
      </c>
      <c r="O148" s="26">
        <v>12</v>
      </c>
      <c r="P148" s="26">
        <v>5</v>
      </c>
      <c r="Q148" s="26">
        <v>14.55</v>
      </c>
      <c r="R148" s="26">
        <v>69.55</v>
      </c>
      <c r="S148" s="26">
        <v>-0.9</v>
      </c>
    </row>
    <row r="149" ht="12.75" customHeight="1">
      <c r="A149" s="26">
        <v>7</v>
      </c>
    </row>
    <row r="150" spans="2:19" ht="12.75" customHeight="1">
      <c r="B150" s="26">
        <v>3</v>
      </c>
      <c r="C150" s="26">
        <v>4</v>
      </c>
      <c r="D150" s="26" t="s">
        <v>137</v>
      </c>
      <c r="E150" s="26" t="s">
        <v>15</v>
      </c>
      <c r="F150" s="26">
        <v>5</v>
      </c>
      <c r="G150" s="26">
        <v>12.85</v>
      </c>
      <c r="H150" s="26">
        <v>2</v>
      </c>
      <c r="I150" s="26">
        <v>11</v>
      </c>
      <c r="J150" s="26">
        <v>4</v>
      </c>
      <c r="K150" s="26">
        <v>13</v>
      </c>
      <c r="L150" s="26">
        <v>2</v>
      </c>
      <c r="M150" s="26">
        <v>10</v>
      </c>
      <c r="N150" s="26">
        <v>1.2</v>
      </c>
      <c r="O150" s="26">
        <v>10.1</v>
      </c>
      <c r="P150" s="26">
        <v>2</v>
      </c>
      <c r="Q150" s="26">
        <v>10.5</v>
      </c>
      <c r="R150" s="26">
        <v>67.45</v>
      </c>
      <c r="S150" s="26">
        <v>-3</v>
      </c>
    </row>
    <row r="151" ht="12.75" customHeight="1">
      <c r="A151" s="26">
        <v>8</v>
      </c>
    </row>
    <row r="152" spans="2:17" ht="12.75" customHeight="1">
      <c r="B152" s="26">
        <v>4</v>
      </c>
      <c r="C152" s="26">
        <v>1</v>
      </c>
      <c r="D152" s="26" t="s">
        <v>277</v>
      </c>
      <c r="E152" s="26" t="s">
        <v>199</v>
      </c>
      <c r="F152" s="26">
        <v>3</v>
      </c>
      <c r="G152" s="26">
        <v>7.5</v>
      </c>
      <c r="H152" s="26">
        <v>1</v>
      </c>
      <c r="I152" s="26">
        <v>10</v>
      </c>
      <c r="J152" s="26">
        <v>2</v>
      </c>
      <c r="K152" s="26">
        <v>11</v>
      </c>
      <c r="L152" s="26">
        <v>1</v>
      </c>
      <c r="M152" s="26">
        <v>10</v>
      </c>
      <c r="N152" s="26">
        <v>5.2</v>
      </c>
      <c r="O152" s="26">
        <v>13.9</v>
      </c>
      <c r="P152" s="26">
        <v>52.4</v>
      </c>
      <c r="Q152" s="26">
        <v>-18.05</v>
      </c>
    </row>
    <row r="153" ht="12.75" customHeight="1">
      <c r="A153" s="26">
        <v>9</v>
      </c>
    </row>
    <row r="154" spans="2:17" ht="12.75" customHeight="1">
      <c r="B154" s="26">
        <v>5</v>
      </c>
      <c r="C154" s="26">
        <v>10</v>
      </c>
      <c r="D154" s="26" t="s">
        <v>28</v>
      </c>
      <c r="E154" s="26" t="s">
        <v>199</v>
      </c>
      <c r="F154" s="26">
        <v>6</v>
      </c>
      <c r="G154" s="26">
        <v>15</v>
      </c>
      <c r="H154" s="26">
        <v>1</v>
      </c>
      <c r="I154" s="26">
        <v>10</v>
      </c>
      <c r="J154" s="26">
        <v>3</v>
      </c>
      <c r="K154" s="26">
        <v>10</v>
      </c>
      <c r="L154" s="26">
        <v>3</v>
      </c>
      <c r="M154" s="26">
        <v>12</v>
      </c>
      <c r="N154" s="26">
        <v>3</v>
      </c>
      <c r="O154" s="26">
        <v>12</v>
      </c>
      <c r="P154" s="26">
        <v>59</v>
      </c>
      <c r="Q154" s="26">
        <v>-11.45</v>
      </c>
    </row>
    <row r="155" ht="12.75" customHeight="1">
      <c r="A155" s="26">
        <v>10</v>
      </c>
    </row>
    <row r="156" spans="2:17" ht="12.75" customHeight="1">
      <c r="B156" s="26">
        <v>6</v>
      </c>
      <c r="C156" s="26">
        <v>22</v>
      </c>
      <c r="D156" s="26" t="s">
        <v>44</v>
      </c>
      <c r="E156" s="26" t="s">
        <v>97</v>
      </c>
      <c r="F156" s="26">
        <v>2.2</v>
      </c>
      <c r="G156" s="26">
        <v>10.55</v>
      </c>
      <c r="H156" s="26">
        <v>2</v>
      </c>
      <c r="I156" s="26">
        <v>11</v>
      </c>
      <c r="J156" s="26">
        <v>3</v>
      </c>
      <c r="K156" s="26">
        <v>12</v>
      </c>
      <c r="L156" s="26">
        <v>6.2</v>
      </c>
      <c r="M156" s="26">
        <v>15</v>
      </c>
      <c r="N156" s="26">
        <v>1</v>
      </c>
      <c r="O156" s="26">
        <v>10</v>
      </c>
      <c r="P156" s="26">
        <v>58.55</v>
      </c>
      <c r="Q156" s="26">
        <v>-11.9</v>
      </c>
    </row>
    <row r="157" ht="12.75" customHeight="1">
      <c r="A157" s="26">
        <v>11</v>
      </c>
    </row>
    <row r="158" spans="2:15" ht="12.75" customHeight="1">
      <c r="B158" s="26">
        <v>7</v>
      </c>
      <c r="C158" s="26">
        <v>3</v>
      </c>
      <c r="D158" s="26" t="s">
        <v>192</v>
      </c>
      <c r="E158" s="26" t="s">
        <v>15</v>
      </c>
      <c r="F158" s="26">
        <v>1.7</v>
      </c>
      <c r="G158" s="26">
        <v>10.05</v>
      </c>
      <c r="H158" s="26">
        <v>3</v>
      </c>
      <c r="I158" s="26">
        <v>11</v>
      </c>
      <c r="J158" s="26">
        <v>1</v>
      </c>
      <c r="K158" s="26">
        <v>10</v>
      </c>
      <c r="L158" s="26">
        <v>3.2</v>
      </c>
      <c r="M158" s="26">
        <v>12.25</v>
      </c>
      <c r="N158" s="26">
        <v>43.3</v>
      </c>
      <c r="O158" s="26">
        <v>-27.15</v>
      </c>
    </row>
    <row r="159" ht="12.75" customHeight="1">
      <c r="A159" s="26">
        <v>12</v>
      </c>
    </row>
    <row r="160" spans="2:15" ht="12.75" customHeight="1">
      <c r="B160" s="26">
        <v>8</v>
      </c>
      <c r="C160" s="26">
        <v>11</v>
      </c>
      <c r="D160" s="26" t="s">
        <v>256</v>
      </c>
      <c r="E160" s="26" t="s">
        <v>199</v>
      </c>
      <c r="F160" s="26">
        <v>4</v>
      </c>
      <c r="G160" s="26">
        <v>12</v>
      </c>
      <c r="H160" s="26">
        <v>2</v>
      </c>
      <c r="I160" s="26">
        <v>9</v>
      </c>
      <c r="J160" s="26">
        <v>4</v>
      </c>
      <c r="K160" s="26">
        <v>13</v>
      </c>
      <c r="L160" s="26">
        <v>1</v>
      </c>
      <c r="M160" s="26">
        <v>8</v>
      </c>
      <c r="N160" s="26">
        <v>42</v>
      </c>
      <c r="O160" s="26">
        <v>-28.45</v>
      </c>
    </row>
    <row r="161" ht="12.75" customHeight="1">
      <c r="A161" s="26">
        <v>13</v>
      </c>
    </row>
    <row r="162" spans="2:15" ht="12.75" customHeight="1">
      <c r="B162" s="26">
        <v>9</v>
      </c>
      <c r="C162" s="26">
        <v>12</v>
      </c>
      <c r="D162" s="26" t="s">
        <v>9</v>
      </c>
      <c r="E162" s="26" t="s">
        <v>159</v>
      </c>
      <c r="F162" s="26">
        <v>2</v>
      </c>
      <c r="G162" s="26">
        <v>10.4</v>
      </c>
      <c r="H162" s="26">
        <v>1</v>
      </c>
      <c r="I162" s="26">
        <v>9.9</v>
      </c>
      <c r="J162" s="26">
        <v>1</v>
      </c>
      <c r="K162" s="26">
        <v>9</v>
      </c>
      <c r="L162" s="26">
        <v>1</v>
      </c>
      <c r="M162" s="26">
        <v>10</v>
      </c>
      <c r="N162" s="26">
        <v>39.3</v>
      </c>
      <c r="O162" s="26">
        <v>-31.15</v>
      </c>
    </row>
    <row r="163" ht="12.75" customHeight="1">
      <c r="A163" s="26">
        <v>14</v>
      </c>
    </row>
    <row r="164" spans="2:15" ht="38.25">
      <c r="B164" s="26">
        <v>10</v>
      </c>
      <c r="C164" s="26">
        <v>15</v>
      </c>
      <c r="D164" s="26" t="s">
        <v>235</v>
      </c>
      <c r="E164" s="26" t="s">
        <v>159</v>
      </c>
      <c r="F164" s="26">
        <v>2</v>
      </c>
      <c r="G164" s="26">
        <v>10.35</v>
      </c>
      <c r="H164" s="26">
        <v>2</v>
      </c>
      <c r="I164" s="26">
        <v>8.75</v>
      </c>
      <c r="J164" s="26">
        <v>1</v>
      </c>
      <c r="K164" s="26">
        <v>10</v>
      </c>
      <c r="L164" s="26">
        <v>1</v>
      </c>
      <c r="M164" s="26">
        <v>9</v>
      </c>
      <c r="N164" s="26">
        <v>38.1</v>
      </c>
      <c r="O164" s="26">
        <v>-32.35</v>
      </c>
    </row>
    <row r="165" ht="12.75" customHeight="1">
      <c r="A165" s="26">
        <v>15</v>
      </c>
    </row>
    <row r="166" spans="2:13" ht="12.75" customHeight="1">
      <c r="B166" s="26">
        <v>11</v>
      </c>
      <c r="C166" s="26">
        <v>6</v>
      </c>
      <c r="D166" s="26" t="s">
        <v>209</v>
      </c>
      <c r="E166" s="26" t="s">
        <v>165</v>
      </c>
      <c r="F166" s="26">
        <v>5</v>
      </c>
      <c r="G166" s="26">
        <v>13.35</v>
      </c>
      <c r="H166" s="26">
        <v>2</v>
      </c>
      <c r="I166" s="26">
        <v>11</v>
      </c>
      <c r="J166" s="26">
        <v>2</v>
      </c>
      <c r="K166" s="26">
        <v>11</v>
      </c>
      <c r="L166" s="26">
        <v>35.35</v>
      </c>
      <c r="M166" s="26">
        <v>-35.1</v>
      </c>
    </row>
    <row r="167" ht="12.75" customHeight="1">
      <c r="A167" s="26">
        <v>16</v>
      </c>
    </row>
    <row r="168" spans="2:13" ht="12.75" customHeight="1">
      <c r="B168" s="26">
        <v>12</v>
      </c>
      <c r="C168" s="26">
        <v>23</v>
      </c>
      <c r="D168" s="26" t="s">
        <v>284</v>
      </c>
      <c r="E168" s="26" t="s">
        <v>159</v>
      </c>
      <c r="F168" s="26">
        <v>1.8</v>
      </c>
      <c r="G168" s="26">
        <v>9.8</v>
      </c>
      <c r="H168" s="26">
        <v>4</v>
      </c>
      <c r="I168" s="26">
        <v>11.85</v>
      </c>
      <c r="J168" s="26">
        <v>2</v>
      </c>
      <c r="K168" s="26">
        <v>11</v>
      </c>
      <c r="L168" s="26">
        <v>32.65</v>
      </c>
      <c r="M168" s="26">
        <v>-37.8</v>
      </c>
    </row>
    <row r="169" ht="12.75" customHeight="1">
      <c r="A169" s="26">
        <v>17</v>
      </c>
    </row>
    <row r="170" spans="2:13" ht="12.75" customHeight="1">
      <c r="B170" s="26">
        <v>13</v>
      </c>
      <c r="C170" s="26">
        <v>17</v>
      </c>
      <c r="D170" s="26" t="s">
        <v>264</v>
      </c>
      <c r="E170" s="26" t="s">
        <v>159</v>
      </c>
      <c r="F170" s="26">
        <v>1.8</v>
      </c>
      <c r="G170" s="26">
        <v>9.75</v>
      </c>
      <c r="H170" s="26">
        <v>2</v>
      </c>
      <c r="I170" s="26">
        <v>9.6</v>
      </c>
      <c r="J170" s="26">
        <v>4.5</v>
      </c>
      <c r="K170" s="26">
        <v>12.75</v>
      </c>
      <c r="L170" s="26">
        <v>32.1</v>
      </c>
      <c r="M170" s="26">
        <v>-38.35</v>
      </c>
    </row>
    <row r="171" ht="12.75" customHeight="1">
      <c r="A171" s="26">
        <v>18</v>
      </c>
    </row>
    <row r="172" spans="2:13" ht="12.75" customHeight="1">
      <c r="B172" s="26">
        <v>14</v>
      </c>
      <c r="C172" s="26">
        <v>14</v>
      </c>
      <c r="D172" s="26" t="s">
        <v>27</v>
      </c>
      <c r="E172" s="26" t="s">
        <v>159</v>
      </c>
      <c r="F172" s="26">
        <v>2.4</v>
      </c>
      <c r="G172" s="26">
        <v>10.75</v>
      </c>
      <c r="H172" s="26">
        <v>1.1</v>
      </c>
      <c r="I172" s="26">
        <v>8.6</v>
      </c>
      <c r="J172" s="26">
        <v>2</v>
      </c>
      <c r="K172" s="26">
        <v>10.9</v>
      </c>
      <c r="L172" s="26">
        <v>30.25</v>
      </c>
      <c r="M172" s="26">
        <v>-40.2</v>
      </c>
    </row>
    <row r="173" ht="12.75" customHeight="1">
      <c r="A173" s="26">
        <v>19</v>
      </c>
    </row>
    <row r="174" spans="2:13" ht="12.75" customHeight="1">
      <c r="B174" s="26">
        <v>15</v>
      </c>
      <c r="C174" s="26">
        <v>16</v>
      </c>
      <c r="D174" s="26" t="s">
        <v>224</v>
      </c>
      <c r="E174" s="26" t="s">
        <v>199</v>
      </c>
      <c r="F174" s="26">
        <v>1.7</v>
      </c>
      <c r="G174" s="26">
        <v>9.9</v>
      </c>
      <c r="H174" s="26">
        <v>2</v>
      </c>
      <c r="I174" s="26">
        <v>10.6</v>
      </c>
      <c r="J174" s="26">
        <v>1</v>
      </c>
      <c r="K174" s="26">
        <v>9</v>
      </c>
      <c r="L174" s="26">
        <v>29.5</v>
      </c>
      <c r="M174" s="26">
        <v>-40.95</v>
      </c>
    </row>
    <row r="175" ht="12.75" customHeight="1">
      <c r="A175" s="26">
        <v>20</v>
      </c>
    </row>
    <row r="176" spans="2:11" ht="38.25">
      <c r="B176" s="26">
        <v>16</v>
      </c>
      <c r="C176" s="26">
        <v>29</v>
      </c>
      <c r="D176" s="26" t="s">
        <v>102</v>
      </c>
      <c r="E176" s="26" t="s">
        <v>15</v>
      </c>
      <c r="F176" s="26">
        <v>2.6</v>
      </c>
      <c r="G176" s="26">
        <v>11.15</v>
      </c>
      <c r="H176" s="26">
        <v>1</v>
      </c>
      <c r="I176" s="26">
        <v>9.9</v>
      </c>
      <c r="J176" s="26">
        <v>21.05</v>
      </c>
      <c r="K176" s="26">
        <v>-49.4</v>
      </c>
    </row>
    <row r="177" ht="12.75" customHeight="1">
      <c r="A177" s="26">
        <v>21</v>
      </c>
    </row>
    <row r="178" spans="2:11" ht="12.75" customHeight="1">
      <c r="B178" s="26">
        <v>17</v>
      </c>
      <c r="C178" s="26">
        <v>21</v>
      </c>
      <c r="D178" s="26" t="s">
        <v>134</v>
      </c>
      <c r="E178" s="26" t="s">
        <v>199</v>
      </c>
      <c r="F178" s="26">
        <v>1.8</v>
      </c>
      <c r="G178" s="26">
        <v>9.8</v>
      </c>
      <c r="H178" s="26">
        <v>2</v>
      </c>
      <c r="I178" s="26">
        <v>11</v>
      </c>
      <c r="J178" s="26">
        <v>20.8</v>
      </c>
      <c r="K178" s="26">
        <v>-49.65</v>
      </c>
    </row>
    <row r="179" ht="12.75" customHeight="1">
      <c r="A179" s="26">
        <v>22</v>
      </c>
    </row>
    <row r="180" spans="2:11" ht="12.75" customHeight="1">
      <c r="B180" s="26">
        <v>18</v>
      </c>
      <c r="C180" s="26">
        <v>27</v>
      </c>
      <c r="D180" s="26" t="s">
        <v>265</v>
      </c>
      <c r="E180" s="26" t="s">
        <v>97</v>
      </c>
      <c r="F180" s="26">
        <v>2.2</v>
      </c>
      <c r="G180" s="26">
        <v>10.15</v>
      </c>
      <c r="H180" s="26">
        <v>1</v>
      </c>
      <c r="I180" s="26">
        <v>9</v>
      </c>
      <c r="J180" s="26">
        <v>19.15</v>
      </c>
      <c r="K180" s="26">
        <v>-51.3</v>
      </c>
    </row>
    <row r="181" ht="12.75" customHeight="1">
      <c r="A181" s="26">
        <v>23</v>
      </c>
    </row>
    <row r="182" spans="2:10" ht="12.75" customHeight="1">
      <c r="B182" s="26">
        <v>19</v>
      </c>
      <c r="C182" s="26">
        <v>41</v>
      </c>
      <c r="D182" s="26" t="s">
        <v>150</v>
      </c>
      <c r="E182" s="26" t="s">
        <v>159</v>
      </c>
      <c r="F182" s="26">
        <v>1.8</v>
      </c>
      <c r="G182" s="26">
        <v>5</v>
      </c>
      <c r="H182" s="26">
        <v>14</v>
      </c>
      <c r="I182" s="26">
        <v>14</v>
      </c>
      <c r="J182" s="26">
        <v>-56.45</v>
      </c>
    </row>
    <row r="183" ht="12.75" customHeight="1">
      <c r="A183" s="26">
        <v>24</v>
      </c>
    </row>
    <row r="184" spans="2:10" ht="12.75" customHeight="1">
      <c r="B184" s="26">
        <v>20</v>
      </c>
      <c r="C184" s="26">
        <v>40</v>
      </c>
      <c r="D184" s="26" t="s">
        <v>66</v>
      </c>
      <c r="E184" s="26" t="s">
        <v>15</v>
      </c>
      <c r="F184" s="26">
        <v>2.6</v>
      </c>
      <c r="G184" s="26">
        <v>1</v>
      </c>
      <c r="H184" s="26">
        <v>11</v>
      </c>
      <c r="I184" s="26">
        <v>11</v>
      </c>
      <c r="J184" s="26">
        <v>-59.45</v>
      </c>
    </row>
    <row r="185" ht="12.75" customHeight="1">
      <c r="A185" s="26">
        <v>25</v>
      </c>
    </row>
    <row r="186" spans="2:10" ht="12.75" customHeight="1">
      <c r="B186" s="26">
        <v>21</v>
      </c>
      <c r="C186" s="26">
        <v>36</v>
      </c>
      <c r="D186" s="26" t="s">
        <v>180</v>
      </c>
      <c r="E186" s="26" t="s">
        <v>15</v>
      </c>
      <c r="F186" s="26">
        <v>2.9</v>
      </c>
      <c r="G186" s="26">
        <v>2</v>
      </c>
      <c r="H186" s="26">
        <v>11</v>
      </c>
      <c r="I186" s="26">
        <v>11</v>
      </c>
      <c r="J186" s="26">
        <v>-59.45</v>
      </c>
    </row>
    <row r="187" ht="12.75" customHeight="1">
      <c r="A187" s="26">
        <v>26</v>
      </c>
    </row>
    <row r="188" spans="2:10" ht="12.75" customHeight="1">
      <c r="B188" s="26">
        <v>22</v>
      </c>
      <c r="C188" s="26">
        <v>58</v>
      </c>
      <c r="D188" s="26" t="s">
        <v>215</v>
      </c>
      <c r="E188" s="26" t="s">
        <v>15</v>
      </c>
      <c r="F188" s="26">
        <v>2.3</v>
      </c>
      <c r="G188" s="26">
        <v>2</v>
      </c>
      <c r="H188" s="26">
        <v>11</v>
      </c>
      <c r="I188" s="26">
        <v>11</v>
      </c>
      <c r="J188" s="26">
        <v>-59.45</v>
      </c>
    </row>
    <row r="189" ht="12.75" customHeight="1">
      <c r="A189" s="26">
        <v>27</v>
      </c>
    </row>
    <row r="190" spans="2:10" ht="12.75" customHeight="1">
      <c r="B190" s="26">
        <v>23</v>
      </c>
      <c r="C190" s="26">
        <v>50</v>
      </c>
      <c r="D190" s="26" t="s">
        <v>280</v>
      </c>
      <c r="E190" s="26" t="s">
        <v>15</v>
      </c>
      <c r="F190" s="26">
        <v>2.1</v>
      </c>
      <c r="G190" s="26">
        <v>2</v>
      </c>
      <c r="H190" s="26">
        <v>11</v>
      </c>
      <c r="I190" s="26">
        <v>11</v>
      </c>
      <c r="J190" s="26">
        <v>-59.45</v>
      </c>
    </row>
    <row r="191" ht="12.75" customHeight="1">
      <c r="A191" s="26">
        <v>28</v>
      </c>
    </row>
    <row r="192" spans="2:9" ht="12.75" customHeight="1">
      <c r="B192" s="26">
        <v>24</v>
      </c>
      <c r="C192" s="26">
        <v>28</v>
      </c>
      <c r="D192" s="26" t="s">
        <v>141</v>
      </c>
      <c r="E192" s="26" t="s">
        <v>125</v>
      </c>
      <c r="F192" s="26">
        <v>2.2</v>
      </c>
      <c r="G192" s="26">
        <v>10.5</v>
      </c>
      <c r="H192" s="26">
        <v>10.5</v>
      </c>
      <c r="I192" s="26">
        <v>-59.95</v>
      </c>
    </row>
    <row r="193" ht="12.75" customHeight="1">
      <c r="A193" s="26">
        <v>29</v>
      </c>
    </row>
    <row r="194" spans="2:9" ht="12.75" customHeight="1">
      <c r="B194" s="26">
        <v>25</v>
      </c>
      <c r="C194" s="26">
        <v>25</v>
      </c>
      <c r="D194" s="26" t="s">
        <v>4</v>
      </c>
      <c r="E194" s="26" t="s">
        <v>199</v>
      </c>
      <c r="F194" s="26">
        <v>1.7</v>
      </c>
      <c r="G194" s="26">
        <v>9.95</v>
      </c>
      <c r="H194" s="26">
        <v>9.95</v>
      </c>
      <c r="I194" s="26">
        <v>-60.5</v>
      </c>
    </row>
    <row r="195" ht="12.75" customHeight="1">
      <c r="A195" s="26">
        <v>30</v>
      </c>
    </row>
    <row r="196" spans="2:10" ht="12.75" customHeight="1">
      <c r="B196" s="26">
        <v>26</v>
      </c>
      <c r="C196" s="26">
        <v>35</v>
      </c>
      <c r="D196" s="26" t="s">
        <v>175</v>
      </c>
      <c r="E196" s="26" t="s">
        <v>15</v>
      </c>
      <c r="F196" s="26">
        <v>2.6</v>
      </c>
      <c r="G196" s="26">
        <v>1</v>
      </c>
      <c r="H196" s="26">
        <v>9.9</v>
      </c>
      <c r="I196" s="26">
        <v>9.9</v>
      </c>
      <c r="J196" s="26">
        <v>-60.55</v>
      </c>
    </row>
    <row r="197" ht="12.75" customHeight="1">
      <c r="A197" s="26">
        <v>31</v>
      </c>
    </row>
    <row r="198" spans="2:8" ht="12.75" customHeight="1">
      <c r="B198" s="26">
        <v>27</v>
      </c>
      <c r="C198" s="26">
        <v>44</v>
      </c>
      <c r="D198" s="26" t="s">
        <v>197</v>
      </c>
      <c r="E198" s="26" t="s">
        <v>159</v>
      </c>
      <c r="F198" s="26">
        <v>1.6</v>
      </c>
      <c r="G198" s="26">
        <v>0</v>
      </c>
      <c r="H198" s="26">
        <v>-70.45</v>
      </c>
    </row>
    <row r="199" ht="12.75" customHeight="1">
      <c r="A199" s="26">
        <v>32</v>
      </c>
    </row>
    <row r="200" spans="2:8" ht="12.75" customHeight="1">
      <c r="B200" s="26">
        <v>28</v>
      </c>
      <c r="C200" s="26">
        <v>47</v>
      </c>
      <c r="D200" s="26" t="s">
        <v>129</v>
      </c>
      <c r="E200" s="26" t="s">
        <v>159</v>
      </c>
      <c r="F200" s="26">
        <v>2</v>
      </c>
      <c r="G200" s="26">
        <v>0</v>
      </c>
      <c r="H200" s="26">
        <v>-70.45</v>
      </c>
    </row>
    <row r="201" ht="12.75" customHeight="1">
      <c r="A201" s="26">
        <v>33</v>
      </c>
    </row>
    <row r="202" spans="2:8" ht="12.75" customHeight="1">
      <c r="B202" s="26">
        <v>29</v>
      </c>
      <c r="C202" s="26">
        <v>49</v>
      </c>
      <c r="D202" s="26" t="s">
        <v>207</v>
      </c>
      <c r="E202" s="26" t="s">
        <v>213</v>
      </c>
      <c r="F202" s="26">
        <v>2.2</v>
      </c>
      <c r="G202" s="26">
        <v>0</v>
      </c>
      <c r="H202" s="26">
        <v>-70.45</v>
      </c>
    </row>
    <row r="203" ht="12.75" customHeight="1">
      <c r="A203" s="26">
        <v>34</v>
      </c>
    </row>
    <row r="204" spans="2:8" ht="12.75" customHeight="1">
      <c r="B204" s="26">
        <v>30</v>
      </c>
      <c r="C204" s="26">
        <v>64</v>
      </c>
      <c r="D204" s="26" t="s">
        <v>20</v>
      </c>
      <c r="E204" s="26" t="s">
        <v>191</v>
      </c>
      <c r="F204" s="26">
        <v>2.6</v>
      </c>
      <c r="G204" s="26">
        <v>0</v>
      </c>
      <c r="H204" s="26">
        <v>-70.45</v>
      </c>
    </row>
    <row r="205" ht="12.75" customHeight="1">
      <c r="A205" s="26">
        <v>35</v>
      </c>
    </row>
    <row r="206" ht="12.75" customHeight="1">
      <c r="B206" s="26" t="s">
        <v>62</v>
      </c>
    </row>
    <row r="207" ht="12.75" customHeight="1">
      <c r="A207" s="26">
        <v>10</v>
      </c>
    </row>
    <row r="208" spans="2:10" ht="25.5">
      <c r="B208" s="26" t="s">
        <v>278</v>
      </c>
      <c r="C208" s="26" t="s">
        <v>223</v>
      </c>
      <c r="D208" s="26">
        <v>0</v>
      </c>
      <c r="E208" s="26" t="s">
        <v>146</v>
      </c>
      <c r="F208" s="26">
        <v>4</v>
      </c>
      <c r="G208" s="26">
        <v>238</v>
      </c>
      <c r="H208" s="26">
        <v>24</v>
      </c>
      <c r="I208" s="26" t="s">
        <v>149</v>
      </c>
      <c r="J208" s="26" t="s">
        <v>149</v>
      </c>
    </row>
    <row r="209" ht="12.75" customHeight="1">
      <c r="A209" s="26">
        <v>35</v>
      </c>
    </row>
    <row r="210" ht="12.75" customHeight="1">
      <c r="B210" s="26" t="s">
        <v>62</v>
      </c>
    </row>
    <row r="211" ht="12.75" customHeight="1">
      <c r="A211" s="26">
        <v>35</v>
      </c>
    </row>
    <row r="212" ht="12.75" customHeight="1">
      <c r="B212" s="26" t="s">
        <v>62</v>
      </c>
    </row>
    <row r="213" ht="12.75" customHeight="1">
      <c r="A213" s="26">
        <v>1</v>
      </c>
    </row>
    <row r="214" spans="2:6" ht="12.75" customHeight="1">
      <c r="B214" s="26">
        <v>8</v>
      </c>
      <c r="C214" s="26" t="s">
        <v>198</v>
      </c>
      <c r="D214" s="26" t="s">
        <v>199</v>
      </c>
      <c r="E214" s="26">
        <v>3</v>
      </c>
      <c r="F214" s="26">
        <v>12</v>
      </c>
    </row>
    <row r="215" ht="12.75" customHeight="1">
      <c r="A215" s="26">
        <v>2</v>
      </c>
    </row>
    <row r="216" ht="12.75" customHeight="1">
      <c r="B216" s="26" t="s">
        <v>11</v>
      </c>
    </row>
    <row r="217" ht="12.75" customHeight="1">
      <c r="A217" s="26">
        <v>3</v>
      </c>
    </row>
    <row r="218" spans="2:9" ht="12.75" customHeight="1">
      <c r="B218" s="26">
        <v>0</v>
      </c>
      <c r="C218" s="26" t="s">
        <v>201</v>
      </c>
      <c r="D218" s="26" t="s">
        <v>13</v>
      </c>
      <c r="E218" s="26" t="s">
        <v>283</v>
      </c>
      <c r="F218" s="26" t="s">
        <v>39</v>
      </c>
      <c r="G218" s="26" t="s">
        <v>24</v>
      </c>
      <c r="H218" s="26" t="s">
        <v>40</v>
      </c>
      <c r="I218" s="26" t="s">
        <v>145</v>
      </c>
    </row>
    <row r="219" ht="12.75" customHeight="1">
      <c r="A219" s="26">
        <v>4</v>
      </c>
    </row>
    <row r="220" spans="2:8" ht="12.75" customHeight="1">
      <c r="B220" s="26">
        <v>1</v>
      </c>
      <c r="C220" s="26">
        <v>10</v>
      </c>
      <c r="D220" s="26" t="s">
        <v>28</v>
      </c>
      <c r="E220" s="26">
        <v>3</v>
      </c>
      <c r="F220" s="26">
        <v>0</v>
      </c>
      <c r="G220" s="26">
        <v>9</v>
      </c>
      <c r="H220" s="26">
        <v>12</v>
      </c>
    </row>
    <row r="221" ht="12.75" customHeight="1">
      <c r="A221" s="26">
        <v>5</v>
      </c>
    </row>
    <row r="222" spans="2:8" ht="12.75" customHeight="1">
      <c r="B222" s="26">
        <v>2</v>
      </c>
      <c r="C222" s="26">
        <v>8</v>
      </c>
      <c r="D222" s="26" t="s">
        <v>198</v>
      </c>
      <c r="E222" s="26">
        <v>3</v>
      </c>
      <c r="F222" s="26">
        <v>0</v>
      </c>
      <c r="G222" s="26">
        <v>9</v>
      </c>
      <c r="H222" s="26">
        <v>12</v>
      </c>
    </row>
    <row r="223" ht="12.75" customHeight="1">
      <c r="A223" s="26">
        <v>6</v>
      </c>
    </row>
    <row r="224" spans="2:8" ht="12.75" customHeight="1">
      <c r="B224" s="26">
        <v>3</v>
      </c>
      <c r="C224" s="26">
        <v>11</v>
      </c>
      <c r="D224" s="26" t="s">
        <v>256</v>
      </c>
      <c r="E224" s="26">
        <v>4</v>
      </c>
      <c r="F224" s="26">
        <v>1</v>
      </c>
      <c r="G224" s="26">
        <v>9</v>
      </c>
      <c r="H224" s="26">
        <v>12</v>
      </c>
    </row>
    <row r="225" ht="12.75" customHeight="1">
      <c r="A225" s="26">
        <v>7</v>
      </c>
    </row>
    <row r="226" spans="2:8" ht="12.75" customHeight="1">
      <c r="B226" s="26">
        <v>4</v>
      </c>
      <c r="C226" s="26">
        <v>22</v>
      </c>
      <c r="D226" s="26" t="s">
        <v>44</v>
      </c>
      <c r="E226" s="26">
        <v>2.2</v>
      </c>
      <c r="F226" s="26">
        <v>0.4</v>
      </c>
      <c r="G226" s="26">
        <v>8.75</v>
      </c>
      <c r="H226" s="26">
        <v>10.55</v>
      </c>
    </row>
    <row r="227" ht="12.75" customHeight="1">
      <c r="A227" s="26">
        <v>8</v>
      </c>
    </row>
    <row r="228" spans="2:4" ht="12.75" customHeight="1">
      <c r="B228" s="26">
        <v>5</v>
      </c>
      <c r="C228" s="26">
        <v>1</v>
      </c>
      <c r="D228" s="26" t="s">
        <v>277</v>
      </c>
    </row>
    <row r="229" ht="12.75" customHeight="1">
      <c r="A229" s="26">
        <v>9</v>
      </c>
    </row>
    <row r="230" spans="2:4" ht="12.75" customHeight="1">
      <c r="B230" s="26">
        <v>6</v>
      </c>
      <c r="C230" s="26">
        <v>12</v>
      </c>
      <c r="D230" s="26" t="s">
        <v>9</v>
      </c>
    </row>
    <row r="231" ht="12.75" customHeight="1">
      <c r="A231" s="26">
        <v>10</v>
      </c>
    </row>
    <row r="232" spans="2:4" ht="12.75" customHeight="1">
      <c r="B232" s="26">
        <v>7</v>
      </c>
      <c r="C232" s="26">
        <v>2</v>
      </c>
      <c r="D232" s="26" t="s">
        <v>291</v>
      </c>
    </row>
    <row r="233" ht="12.75" customHeight="1">
      <c r="A233" s="26">
        <v>11</v>
      </c>
    </row>
    <row r="234" spans="2:4" ht="38.25">
      <c r="B234" s="26">
        <v>8</v>
      </c>
      <c r="C234" s="26">
        <v>15</v>
      </c>
      <c r="D234" s="26" t="s">
        <v>235</v>
      </c>
    </row>
    <row r="235" ht="12.75" customHeight="1">
      <c r="A235" s="26">
        <v>13</v>
      </c>
    </row>
    <row r="236" spans="2:6" ht="12.75" customHeight="1">
      <c r="B236" s="26">
        <v>2</v>
      </c>
      <c r="C236" s="26" t="s">
        <v>291</v>
      </c>
      <c r="D236" s="26" t="s">
        <v>97</v>
      </c>
      <c r="E236" s="26">
        <v>6</v>
      </c>
      <c r="F236" s="26">
        <v>15.75</v>
      </c>
    </row>
    <row r="237" ht="12.75" customHeight="1">
      <c r="A237" s="26">
        <v>14</v>
      </c>
    </row>
    <row r="238" ht="12.75" customHeight="1">
      <c r="B238" s="26" t="s">
        <v>136</v>
      </c>
    </row>
    <row r="239" ht="12.75" customHeight="1">
      <c r="A239" s="26">
        <v>15</v>
      </c>
    </row>
    <row r="240" spans="2:9" ht="12.75" customHeight="1">
      <c r="B240" s="26">
        <v>0</v>
      </c>
      <c r="C240" s="26" t="s">
        <v>201</v>
      </c>
      <c r="D240" s="26" t="s">
        <v>13</v>
      </c>
      <c r="E240" s="26" t="s">
        <v>283</v>
      </c>
      <c r="F240" s="26" t="s">
        <v>39</v>
      </c>
      <c r="G240" s="26" t="s">
        <v>24</v>
      </c>
      <c r="H240" s="26" t="s">
        <v>40</v>
      </c>
      <c r="I240" s="26" t="s">
        <v>145</v>
      </c>
    </row>
    <row r="241" ht="12.75" customHeight="1">
      <c r="A241" s="26">
        <v>16</v>
      </c>
    </row>
    <row r="242" spans="2:8" ht="12.75" customHeight="1">
      <c r="B242" s="26">
        <v>1</v>
      </c>
      <c r="C242" s="26">
        <v>2</v>
      </c>
      <c r="D242" s="26" t="s">
        <v>291</v>
      </c>
      <c r="E242" s="26">
        <v>6</v>
      </c>
      <c r="F242" s="26">
        <v>0</v>
      </c>
      <c r="G242" s="26">
        <v>9.75</v>
      </c>
      <c r="H242" s="26">
        <v>15.75</v>
      </c>
    </row>
    <row r="243" ht="12.75" customHeight="1">
      <c r="A243" s="26">
        <v>17</v>
      </c>
    </row>
    <row r="244" spans="2:8" ht="12.75" customHeight="1">
      <c r="B244" s="26">
        <v>2</v>
      </c>
      <c r="C244" s="26">
        <v>22</v>
      </c>
      <c r="D244" s="26" t="s">
        <v>44</v>
      </c>
      <c r="E244" s="26">
        <v>2</v>
      </c>
      <c r="F244" s="26">
        <v>0</v>
      </c>
      <c r="G244" s="26">
        <v>9</v>
      </c>
      <c r="H244" s="26">
        <v>11</v>
      </c>
    </row>
    <row r="245" ht="12.75" customHeight="1">
      <c r="A245" s="26">
        <v>18</v>
      </c>
    </row>
    <row r="246" spans="2:8" ht="12.75" customHeight="1">
      <c r="B246" s="26">
        <v>3</v>
      </c>
      <c r="C246" s="26">
        <v>10</v>
      </c>
      <c r="D246" s="26" t="s">
        <v>28</v>
      </c>
      <c r="E246" s="26">
        <v>1</v>
      </c>
      <c r="F246" s="26">
        <v>0</v>
      </c>
      <c r="G246" s="26">
        <v>9</v>
      </c>
      <c r="H246" s="26">
        <v>10</v>
      </c>
    </row>
    <row r="247" ht="12.75" customHeight="1">
      <c r="A247" s="26">
        <v>19</v>
      </c>
    </row>
    <row r="248" spans="2:9" ht="12.75" customHeight="1">
      <c r="B248" s="26">
        <v>4</v>
      </c>
      <c r="C248" s="26">
        <v>1</v>
      </c>
      <c r="D248" s="26" t="s">
        <v>277</v>
      </c>
      <c r="E248" s="26">
        <v>1</v>
      </c>
      <c r="F248" s="26">
        <v>0</v>
      </c>
      <c r="G248" s="26">
        <v>9</v>
      </c>
      <c r="H248" s="26">
        <v>10</v>
      </c>
      <c r="I248" s="26" t="s">
        <v>151</v>
      </c>
    </row>
    <row r="249" ht="12.75" customHeight="1">
      <c r="A249" s="26">
        <v>20</v>
      </c>
    </row>
    <row r="250" spans="2:4" ht="12.75" customHeight="1">
      <c r="B250" s="26">
        <v>5</v>
      </c>
      <c r="C250" s="26">
        <v>12</v>
      </c>
      <c r="D250" s="26" t="s">
        <v>9</v>
      </c>
    </row>
    <row r="251" ht="12.75" customHeight="1">
      <c r="A251" s="26">
        <v>21</v>
      </c>
    </row>
    <row r="252" spans="2:4" ht="12.75" customHeight="1">
      <c r="B252" s="26">
        <v>6</v>
      </c>
      <c r="C252" s="26">
        <v>11</v>
      </c>
      <c r="D252" s="26" t="s">
        <v>256</v>
      </c>
    </row>
    <row r="253" ht="12.75" customHeight="1">
      <c r="A253" s="26">
        <v>22</v>
      </c>
    </row>
    <row r="254" spans="2:4" ht="12.75" customHeight="1">
      <c r="B254" s="26">
        <v>7</v>
      </c>
      <c r="C254" s="26">
        <v>8</v>
      </c>
      <c r="D254" s="26" t="s">
        <v>198</v>
      </c>
    </row>
    <row r="255" ht="12.75" customHeight="1">
      <c r="A255" s="26">
        <v>23</v>
      </c>
    </row>
    <row r="256" spans="2:4" ht="38.25">
      <c r="B256" s="26">
        <v>8</v>
      </c>
      <c r="C256" s="26">
        <v>15</v>
      </c>
      <c r="D256" s="26" t="s">
        <v>235</v>
      </c>
    </row>
    <row r="257" ht="12.75" customHeight="1">
      <c r="A257" s="26">
        <v>35</v>
      </c>
    </row>
    <row r="258" ht="12.75" customHeight="1">
      <c r="B258" s="26" t="s">
        <v>62</v>
      </c>
    </row>
    <row r="259" ht="12.75" customHeight="1">
      <c r="A259" s="26">
        <v>34</v>
      </c>
    </row>
    <row r="260" ht="12.75" customHeight="1">
      <c r="B260" s="26">
        <v>6056</v>
      </c>
    </row>
    <row r="261" ht="12.75" customHeight="1">
      <c r="A261" s="26" t="s">
        <v>247</v>
      </c>
    </row>
    <row r="262" spans="1:2" ht="12.75" customHeight="1">
      <c r="A262" s="26" t="s">
        <v>279</v>
      </c>
      <c r="B262" s="26" t="s">
        <v>240</v>
      </c>
    </row>
    <row r="263" ht="12.75" customHeight="1">
      <c r="C263" s="26" t="s">
        <v>130</v>
      </c>
    </row>
    <row r="264" ht="12.75" customHeight="1">
      <c r="C264" s="26" t="s">
        <v>130</v>
      </c>
    </row>
    <row r="265" ht="12.75" customHeight="1">
      <c r="C265" s="26" t="s">
        <v>130</v>
      </c>
    </row>
    <row r="266" ht="12.75" customHeight="1">
      <c r="C266" s="26" t="s">
        <v>130</v>
      </c>
    </row>
    <row r="267" ht="12.75" customHeight="1">
      <c r="C267" s="26" t="s">
        <v>130</v>
      </c>
    </row>
    <row r="268" ht="12.75" customHeight="1">
      <c r="C268" s="26" t="s">
        <v>130</v>
      </c>
    </row>
    <row r="269" ht="12.75" customHeight="1">
      <c r="C269" s="26" t="s">
        <v>130</v>
      </c>
    </row>
    <row r="270" ht="12.75" customHeight="1">
      <c r="C270" s="26" t="s">
        <v>130</v>
      </c>
    </row>
    <row r="271" ht="12.75" customHeight="1">
      <c r="C271" s="26" t="s">
        <v>130</v>
      </c>
    </row>
    <row r="272" ht="12.75" customHeight="1">
      <c r="C272" s="26" t="s">
        <v>130</v>
      </c>
    </row>
    <row r="273" ht="12.75" customHeight="1">
      <c r="C273" s="26" t="s">
        <v>130</v>
      </c>
    </row>
    <row r="274" ht="12.75" customHeight="1">
      <c r="C274" s="26" t="s">
        <v>130</v>
      </c>
    </row>
    <row r="275" ht="12.75" customHeight="1">
      <c r="C275" s="26" t="s">
        <v>130</v>
      </c>
    </row>
    <row r="276" ht="12.75" customHeight="1">
      <c r="C276" s="26" t="s">
        <v>130</v>
      </c>
    </row>
    <row r="277" ht="12.75" customHeight="1">
      <c r="C277" s="26" t="s">
        <v>130</v>
      </c>
    </row>
    <row r="278" ht="12.75" customHeight="1">
      <c r="C278" s="26" t="s">
        <v>130</v>
      </c>
    </row>
    <row r="279" ht="12.75" customHeight="1">
      <c r="C279" s="26" t="s">
        <v>130</v>
      </c>
    </row>
    <row r="280" ht="12.75" customHeight="1">
      <c r="C280" s="26" t="s">
        <v>130</v>
      </c>
    </row>
    <row r="281" ht="12.75" customHeight="1">
      <c r="C281" s="26" t="s">
        <v>130</v>
      </c>
    </row>
    <row r="282" ht="12.75" customHeight="1">
      <c r="C282" s="26" t="s">
        <v>130</v>
      </c>
    </row>
  </sheetData>
  <sheetProtection/>
  <mergeCells count="3">
    <mergeCell ref="N5:O5"/>
    <mergeCell ref="P18:R18"/>
    <mergeCell ref="Y18:Z18"/>
  </mergeCells>
  <conditionalFormatting sqref="O18 K5">
    <cfRule type="cellIs" priority="1" dxfId="0" operator="equal" stopIfTrue="1">
      <formula>0</formula>
    </cfRule>
  </conditionalFormatting>
  <conditionalFormatting sqref="P18:X18 N5">
    <cfRule type="cellIs" priority="2" dxfId="0" operator="equal" stopIfTrue="1">
      <formula>0</formula>
    </cfRule>
    <cfRule type="cellIs" priority="3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4.28125" style="0" customWidth="1"/>
    <col min="2" max="2" width="4.8515625" style="0" customWidth="1"/>
    <col min="3" max="3" width="21.28125" style="0" customWidth="1"/>
    <col min="4" max="4" width="27.8515625" style="0" customWidth="1"/>
    <col min="5" max="5" width="3.8515625" style="0" customWidth="1"/>
    <col min="6" max="6" width="5.57421875" style="0" customWidth="1"/>
    <col min="7" max="7" width="4.7109375" style="0" customWidth="1"/>
    <col min="8" max="8" width="5.00390625" style="0" customWidth="1"/>
    <col min="9" max="9" width="3.7109375" style="0" customWidth="1"/>
    <col min="10" max="10" width="4.8515625" style="0" customWidth="1"/>
    <col min="11" max="11" width="4.28125" style="0" customWidth="1"/>
    <col min="12" max="12" width="5.28125" style="0" customWidth="1"/>
    <col min="13" max="13" width="9.00390625" style="0" customWidth="1"/>
    <col min="14" max="14" width="4.57421875" style="0" customWidth="1"/>
    <col min="15" max="16" width="17.140625" style="0" customWidth="1"/>
  </cols>
  <sheetData>
    <row r="1" spans="1:13" ht="18">
      <c r="A1" s="367" t="s">
        <v>0</v>
      </c>
      <c r="B1" s="368"/>
      <c r="C1" s="368"/>
      <c r="D1" s="378" t="s">
        <v>109</v>
      </c>
      <c r="E1" s="378"/>
      <c r="F1" s="378"/>
      <c r="G1" s="378"/>
      <c r="H1" s="378"/>
      <c r="L1" s="370" t="s">
        <v>0</v>
      </c>
      <c r="M1" s="379"/>
    </row>
    <row r="2" spans="1:13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06"/>
    </row>
    <row r="3" spans="1:14" ht="51">
      <c r="A3" s="380" t="s">
        <v>174</v>
      </c>
      <c r="B3" s="381"/>
      <c r="C3" s="382"/>
      <c r="D3" s="307"/>
      <c r="E3" s="308" t="s">
        <v>261</v>
      </c>
      <c r="F3" s="309" t="s">
        <v>0</v>
      </c>
      <c r="G3" s="308" t="s">
        <v>184</v>
      </c>
      <c r="H3" s="309" t="s">
        <v>0</v>
      </c>
      <c r="I3" s="308" t="s">
        <v>100</v>
      </c>
      <c r="J3" s="309" t="s">
        <v>0</v>
      </c>
      <c r="K3" s="309" t="s">
        <v>11</v>
      </c>
      <c r="L3" s="309" t="s">
        <v>0</v>
      </c>
      <c r="M3" s="310"/>
      <c r="N3" s="277"/>
    </row>
    <row r="4" spans="1:14" ht="12.75" customHeight="1">
      <c r="A4" s="311">
        <v>0</v>
      </c>
      <c r="B4" s="312" t="s">
        <v>201</v>
      </c>
      <c r="C4" s="244" t="s">
        <v>13</v>
      </c>
      <c r="D4" s="244" t="s">
        <v>283</v>
      </c>
      <c r="E4" s="313" t="s">
        <v>39</v>
      </c>
      <c r="F4" s="313" t="s">
        <v>255</v>
      </c>
      <c r="G4" s="313" t="s">
        <v>39</v>
      </c>
      <c r="H4" s="313" t="s">
        <v>255</v>
      </c>
      <c r="I4" s="313" t="s">
        <v>39</v>
      </c>
      <c r="J4" s="313" t="s">
        <v>255</v>
      </c>
      <c r="K4" s="313" t="s">
        <v>39</v>
      </c>
      <c r="L4" s="313" t="s">
        <v>255</v>
      </c>
      <c r="M4" s="314" t="s">
        <v>145</v>
      </c>
      <c r="N4" s="277"/>
    </row>
    <row r="5" spans="1:14" ht="140.25">
      <c r="A5" s="249">
        <v>1</v>
      </c>
      <c r="B5" s="25">
        <v>4</v>
      </c>
      <c r="C5" s="40" t="str">
        <f aca="true" t="shared" si="0" ref="C5:C31">VLOOKUP($B5,nimilista,2,FALSE)</f>
        <v>Maija Leinonen</v>
      </c>
      <c r="D5" s="40" t="str">
        <f aca="true" t="shared" si="1" ref="D5:D31">VLOOKUP($B5,nimilista,5,FALSE)</f>
        <v>Alppilan Salamat</v>
      </c>
      <c r="E5" s="315">
        <f aca="true" t="shared" si="2" ref="E5:E31">VLOOKUP($B5,hyppy,5,FALSE)</f>
        <v>0</v>
      </c>
      <c r="F5" s="316">
        <f aca="true" t="shared" si="3" ref="F5:F31">VLOOKUP($B5,hyppy,12,FALSE)</f>
        <v>0</v>
      </c>
      <c r="G5" s="315">
        <f aca="true" t="shared" si="4" ref="G5:G31">VLOOKUP($B5,nojapuut,5,FALSE)</f>
        <v>0</v>
      </c>
      <c r="H5" s="316">
        <f aca="true" t="shared" si="5" ref="H5:H31">VLOOKUP($B5,nojapuut,12,FALSE)</f>
        <v>0</v>
      </c>
      <c r="I5" s="315">
        <f aca="true" t="shared" si="6" ref="I5:I31">VLOOKUP($B5,Puomi,5,FALSE)</f>
        <v>0</v>
      </c>
      <c r="J5" s="316">
        <f aca="true" t="shared" si="7" ref="J5:J31">VLOOKUP($B5,Puomi,12,FALSE)</f>
        <v>0</v>
      </c>
      <c r="K5" s="315">
        <f aca="true" t="shared" si="8" ref="K5:K31">VLOOKUP($B5,permanto,5,FALSE)</f>
        <v>0</v>
      </c>
      <c r="L5" s="316">
        <f aca="true" t="shared" si="9" ref="L5:L31">VLOOKUP($B5,permanto,12,FALSE)</f>
        <v>0</v>
      </c>
      <c r="M5" s="317" t="str">
        <f aca="true" t="shared" si="10" ref="M5:M31">IF((N5&gt;0),N5,"")</f>
        <v>=((((RC[-8]+RC[-6])+RC[-4])+{})+{})+RC[-2]</v>
      </c>
      <c r="N5" s="318" t="s">
        <v>76</v>
      </c>
    </row>
    <row r="6" spans="1:14" ht="140.25">
      <c r="A6" s="255">
        <v>2</v>
      </c>
      <c r="B6" s="28">
        <v>25</v>
      </c>
      <c r="C6" s="26" t="str">
        <f t="shared" si="0"/>
        <v>Anniina Rautiainen</v>
      </c>
      <c r="D6" s="26" t="str">
        <f t="shared" si="1"/>
        <v>Voimisteluseura Keski-Uusimaa</v>
      </c>
      <c r="E6" s="319">
        <f t="shared" si="2"/>
        <v>0</v>
      </c>
      <c r="F6" s="320">
        <f t="shared" si="3"/>
        <v>0</v>
      </c>
      <c r="G6" s="319">
        <f t="shared" si="4"/>
        <v>0</v>
      </c>
      <c r="H6" s="320">
        <f t="shared" si="5"/>
        <v>0</v>
      </c>
      <c r="I6" s="319">
        <f t="shared" si="6"/>
        <v>0</v>
      </c>
      <c r="J6" s="320">
        <f t="shared" si="7"/>
        <v>0</v>
      </c>
      <c r="K6" s="319">
        <f t="shared" si="8"/>
        <v>0</v>
      </c>
      <c r="L6" s="320">
        <f t="shared" si="9"/>
        <v>0</v>
      </c>
      <c r="M6" s="321" t="str">
        <f t="shared" si="10"/>
        <v>=((((RC[-8]+RC[-6])+RC[-4])+{})+{})+RC[-2]</v>
      </c>
      <c r="N6" s="318" t="s">
        <v>76</v>
      </c>
    </row>
    <row r="7" spans="1:14" ht="140.25">
      <c r="A7" s="255">
        <v>3</v>
      </c>
      <c r="B7" s="28">
        <v>28</v>
      </c>
      <c r="C7" s="26" t="str">
        <f t="shared" si="0"/>
        <v>Patricia Hämäläinen</v>
      </c>
      <c r="D7" s="26" t="str">
        <f t="shared" si="1"/>
        <v>Voimisteluseura Kieppi</v>
      </c>
      <c r="E7" s="319" t="e">
        <f t="shared" si="2"/>
        <v>#N/A</v>
      </c>
      <c r="F7" s="320" t="e">
        <f t="shared" si="3"/>
        <v>#N/A</v>
      </c>
      <c r="G7" s="319">
        <f t="shared" si="4"/>
        <v>0</v>
      </c>
      <c r="H7" s="320">
        <f t="shared" si="5"/>
        <v>0</v>
      </c>
      <c r="I7" s="319">
        <f t="shared" si="6"/>
        <v>0</v>
      </c>
      <c r="J7" s="320">
        <f t="shared" si="7"/>
        <v>0</v>
      </c>
      <c r="K7" s="319" t="e">
        <f t="shared" si="8"/>
        <v>#N/A</v>
      </c>
      <c r="L7" s="320" t="e">
        <f t="shared" si="9"/>
        <v>#N/A</v>
      </c>
      <c r="M7" s="321" t="str">
        <f t="shared" si="10"/>
        <v>=((((RC[-8]+RC[-6])+RC[-4])+{})+{})+RC[-2]</v>
      </c>
      <c r="N7" s="318" t="s">
        <v>76</v>
      </c>
    </row>
    <row r="8" spans="1:14" ht="140.25">
      <c r="A8" s="255">
        <v>4</v>
      </c>
      <c r="B8" s="28">
        <v>27</v>
      </c>
      <c r="C8" s="26" t="str">
        <f t="shared" si="0"/>
        <v>Julia Darlington</v>
      </c>
      <c r="D8" s="26" t="str">
        <f t="shared" si="1"/>
        <v>Voimisteluseura Kieppi</v>
      </c>
      <c r="E8" s="319">
        <f t="shared" si="2"/>
        <v>0</v>
      </c>
      <c r="F8" s="320">
        <f t="shared" si="3"/>
        <v>0</v>
      </c>
      <c r="G8" s="319">
        <f t="shared" si="4"/>
        <v>0</v>
      </c>
      <c r="H8" s="320">
        <f t="shared" si="5"/>
        <v>0</v>
      </c>
      <c r="I8" s="319" t="e">
        <f t="shared" si="6"/>
        <v>#N/A</v>
      </c>
      <c r="J8" s="320" t="e">
        <f t="shared" si="7"/>
        <v>#N/A</v>
      </c>
      <c r="K8" s="319">
        <f t="shared" si="8"/>
        <v>0</v>
      </c>
      <c r="L8" s="320">
        <f t="shared" si="9"/>
        <v>0</v>
      </c>
      <c r="M8" s="321" t="str">
        <f t="shared" si="10"/>
        <v>=((((RC[-8]+RC[-6])+RC[-4])+{})+{})+RC[-2]</v>
      </c>
      <c r="N8" s="318" t="s">
        <v>76</v>
      </c>
    </row>
    <row r="9" spans="1:14" ht="140.25">
      <c r="A9" s="255">
        <v>5</v>
      </c>
      <c r="B9" s="28">
        <v>19</v>
      </c>
      <c r="C9" s="26" t="str">
        <f t="shared" si="0"/>
        <v>Veronika Vuosjoki</v>
      </c>
      <c r="D9" s="26" t="str">
        <f t="shared" si="1"/>
        <v>Tampereen Voimistelijat</v>
      </c>
      <c r="E9" s="319" t="e">
        <f t="shared" si="2"/>
        <v>#N/A</v>
      </c>
      <c r="F9" s="320" t="e">
        <f t="shared" si="3"/>
        <v>#N/A</v>
      </c>
      <c r="G9" s="319">
        <f t="shared" si="4"/>
        <v>0</v>
      </c>
      <c r="H9" s="320">
        <f t="shared" si="5"/>
        <v>0</v>
      </c>
      <c r="I9" s="319">
        <f t="shared" si="6"/>
        <v>0</v>
      </c>
      <c r="J9" s="320">
        <f t="shared" si="7"/>
        <v>0</v>
      </c>
      <c r="K9" s="319">
        <f t="shared" si="8"/>
        <v>0</v>
      </c>
      <c r="L9" s="320">
        <f t="shared" si="9"/>
        <v>0</v>
      </c>
      <c r="M9" s="321" t="str">
        <f t="shared" si="10"/>
        <v>=((((RC[-8]+RC[-6])+RC[-4])+{})+{})+RC[-2]</v>
      </c>
      <c r="N9" s="318" t="s">
        <v>76</v>
      </c>
    </row>
    <row r="10" spans="1:14" ht="140.25">
      <c r="A10" s="255">
        <v>6</v>
      </c>
      <c r="B10" s="28">
        <v>15</v>
      </c>
      <c r="C10" s="26" t="str">
        <f t="shared" si="0"/>
        <v>Viivi Immonen</v>
      </c>
      <c r="D10" s="26" t="str">
        <f t="shared" si="1"/>
        <v>Suomen Taitovoimistelu Klubi</v>
      </c>
      <c r="E10" s="319" t="e">
        <f t="shared" si="2"/>
        <v>#N/A</v>
      </c>
      <c r="F10" s="320" t="e">
        <f t="shared" si="3"/>
        <v>#N/A</v>
      </c>
      <c r="G10" s="319" t="e">
        <f t="shared" si="4"/>
        <v>#N/A</v>
      </c>
      <c r="H10" s="320" t="e">
        <f t="shared" si="5"/>
        <v>#N/A</v>
      </c>
      <c r="I10" s="319">
        <f t="shared" si="6"/>
        <v>0</v>
      </c>
      <c r="J10" s="320">
        <f t="shared" si="7"/>
        <v>0</v>
      </c>
      <c r="K10" s="319" t="e">
        <f t="shared" si="8"/>
        <v>#N/A</v>
      </c>
      <c r="L10" s="320" t="e">
        <f t="shared" si="9"/>
        <v>#N/A</v>
      </c>
      <c r="M10" s="321" t="str">
        <f t="shared" si="10"/>
        <v>=((((RC[-8]+RC[-6])+RC[-4])+{})+{})+RC[-2]</v>
      </c>
      <c r="N10" s="318" t="s">
        <v>76</v>
      </c>
    </row>
    <row r="11" spans="1:14" ht="140.25">
      <c r="A11" s="255">
        <v>7</v>
      </c>
      <c r="B11" s="28">
        <v>18</v>
      </c>
      <c r="C11" s="26" t="str">
        <f t="shared" si="0"/>
        <v>Tiia Laisi</v>
      </c>
      <c r="D11" s="26" t="str">
        <f t="shared" si="1"/>
        <v>Tampereen Voimistelijat</v>
      </c>
      <c r="E11" s="319">
        <f t="shared" si="2"/>
        <v>1</v>
      </c>
      <c r="F11" s="320">
        <f t="shared" si="3"/>
        <v>6.00000053309416</v>
      </c>
      <c r="G11" s="319">
        <f t="shared" si="4"/>
        <v>0</v>
      </c>
      <c r="H11" s="320">
        <f t="shared" si="5"/>
        <v>0</v>
      </c>
      <c r="I11" s="319" t="e">
        <f t="shared" si="6"/>
        <v>#N/A</v>
      </c>
      <c r="J11" s="320" t="e">
        <f t="shared" si="7"/>
        <v>#N/A</v>
      </c>
      <c r="K11" s="319">
        <f t="shared" si="8"/>
        <v>0</v>
      </c>
      <c r="L11" s="320">
        <f t="shared" si="9"/>
        <v>0</v>
      </c>
      <c r="M11" s="321" t="str">
        <f t="shared" si="10"/>
        <v>=((((RC[-8]+RC[-6])+RC[-4])+{})+{})+RC[-2]</v>
      </c>
      <c r="N11" s="318" t="s">
        <v>76</v>
      </c>
    </row>
    <row r="12" spans="1:14" ht="140.25">
      <c r="A12" s="255">
        <v>8</v>
      </c>
      <c r="B12" s="28">
        <v>22</v>
      </c>
      <c r="C12" s="26" t="str">
        <f t="shared" si="0"/>
        <v>Julia Jäkälä</v>
      </c>
      <c r="D12" s="26" t="str">
        <f t="shared" si="1"/>
        <v>Turun Urheiluliitto</v>
      </c>
      <c r="E12" s="319">
        <f t="shared" si="2"/>
        <v>0</v>
      </c>
      <c r="F12" s="320">
        <f t="shared" si="3"/>
        <v>0</v>
      </c>
      <c r="G12" s="319" t="e">
        <f t="shared" si="4"/>
        <v>#N/A</v>
      </c>
      <c r="H12" s="320" t="e">
        <f t="shared" si="5"/>
        <v>#N/A</v>
      </c>
      <c r="I12" s="319" t="e">
        <f t="shared" si="6"/>
        <v>#N/A</v>
      </c>
      <c r="J12" s="320" t="e">
        <f t="shared" si="7"/>
        <v>#N/A</v>
      </c>
      <c r="K12" s="319">
        <f t="shared" si="8"/>
        <v>0</v>
      </c>
      <c r="L12" s="320">
        <f t="shared" si="9"/>
        <v>0</v>
      </c>
      <c r="M12" s="321" t="str">
        <f t="shared" si="10"/>
        <v>=((((RC[-8]+RC[-6])+RC[-4])+{})+{})+RC[-2]</v>
      </c>
      <c r="N12" s="318" t="s">
        <v>76</v>
      </c>
    </row>
    <row r="13" spans="1:14" ht="140.25">
      <c r="A13" s="255">
        <v>9</v>
      </c>
      <c r="B13" s="28">
        <v>24</v>
      </c>
      <c r="C13" s="26" t="str">
        <f t="shared" si="0"/>
        <v>Miina Kokkonen</v>
      </c>
      <c r="D13" s="26" t="str">
        <f t="shared" si="1"/>
        <v>Turun Urheiluliitto</v>
      </c>
      <c r="E13" s="319">
        <f t="shared" si="2"/>
        <v>0</v>
      </c>
      <c r="F13" s="320">
        <f t="shared" si="3"/>
        <v>0</v>
      </c>
      <c r="G13" s="319">
        <f t="shared" si="4"/>
        <v>0</v>
      </c>
      <c r="H13" s="320">
        <f t="shared" si="5"/>
        <v>0</v>
      </c>
      <c r="I13" s="319" t="e">
        <f t="shared" si="6"/>
        <v>#N/A</v>
      </c>
      <c r="J13" s="320" t="e">
        <f t="shared" si="7"/>
        <v>#N/A</v>
      </c>
      <c r="K13" s="319" t="e">
        <f t="shared" si="8"/>
        <v>#N/A</v>
      </c>
      <c r="L13" s="320" t="e">
        <f t="shared" si="9"/>
        <v>#N/A</v>
      </c>
      <c r="M13" s="321" t="str">
        <f t="shared" si="10"/>
        <v>=((((RC[-8]+RC[-6])+RC[-4])+{})+{})+RC[-2]</v>
      </c>
      <c r="N13" s="318" t="s">
        <v>76</v>
      </c>
    </row>
    <row r="14" spans="1:14" ht="140.25">
      <c r="A14" s="255">
        <v>10</v>
      </c>
      <c r="B14" s="28">
        <v>11</v>
      </c>
      <c r="C14" s="26" t="str">
        <f t="shared" si="0"/>
        <v>Anniina Muilu</v>
      </c>
      <c r="D14" s="26" t="str">
        <f t="shared" si="1"/>
        <v>Suomen Taitovoimistelu Klubi</v>
      </c>
      <c r="E14" s="319" t="e">
        <f t="shared" si="2"/>
        <v>#N/A</v>
      </c>
      <c r="F14" s="320" t="e">
        <f t="shared" si="3"/>
        <v>#N/A</v>
      </c>
      <c r="G14" s="319">
        <f t="shared" si="4"/>
        <v>1</v>
      </c>
      <c r="H14" s="320">
        <f t="shared" si="5"/>
        <v>9.00000098764001</v>
      </c>
      <c r="I14" s="319" t="e">
        <f t="shared" si="6"/>
        <v>#N/A</v>
      </c>
      <c r="J14" s="320" t="e">
        <f t="shared" si="7"/>
        <v>#N/A</v>
      </c>
      <c r="K14" s="319" t="e">
        <f t="shared" si="8"/>
        <v>#N/A</v>
      </c>
      <c r="L14" s="320" t="e">
        <f t="shared" si="9"/>
        <v>#N/A</v>
      </c>
      <c r="M14" s="321" t="str">
        <f t="shared" si="10"/>
        <v>=((((RC[-8]+RC[-6])+RC[-4])+{})+{})+RC[-2]</v>
      </c>
      <c r="N14" s="318" t="s">
        <v>76</v>
      </c>
    </row>
    <row r="15" spans="1:14" ht="140.25">
      <c r="A15" s="255">
        <v>11</v>
      </c>
      <c r="B15" s="28">
        <v>17</v>
      </c>
      <c r="C15" s="26" t="str">
        <f t="shared" si="0"/>
        <v>Suvi Karumo</v>
      </c>
      <c r="D15" s="26" t="str">
        <f t="shared" si="1"/>
        <v>Tampereen Voimistelijat</v>
      </c>
      <c r="E15" s="319" t="e">
        <f t="shared" si="2"/>
        <v>#N/A</v>
      </c>
      <c r="F15" s="320" t="e">
        <f t="shared" si="3"/>
        <v>#N/A</v>
      </c>
      <c r="G15" s="319" t="e">
        <f t="shared" si="4"/>
        <v>#N/A</v>
      </c>
      <c r="H15" s="320" t="e">
        <f t="shared" si="5"/>
        <v>#N/A</v>
      </c>
      <c r="I15" s="319">
        <f t="shared" si="6"/>
        <v>4</v>
      </c>
      <c r="J15" s="320">
        <f t="shared" si="7"/>
        <v>12.000001459833</v>
      </c>
      <c r="K15" s="319" t="e">
        <f t="shared" si="8"/>
        <v>#N/A</v>
      </c>
      <c r="L15" s="320" t="e">
        <f t="shared" si="9"/>
        <v>#N/A</v>
      </c>
      <c r="M15" s="321" t="str">
        <f t="shared" si="10"/>
        <v>=((((RC[-8]+RC[-6])+RC[-4])+{})+{})+RC[-2]</v>
      </c>
      <c r="N15" s="318" t="s">
        <v>76</v>
      </c>
    </row>
    <row r="16" spans="1:14" ht="140.25">
      <c r="A16" s="255">
        <v>12</v>
      </c>
      <c r="B16" s="28">
        <v>23</v>
      </c>
      <c r="C16" s="26" t="str">
        <f t="shared" si="0"/>
        <v>Maria Åman</v>
      </c>
      <c r="D16" s="26" t="str">
        <f t="shared" si="1"/>
        <v>Turun Urheiluliitto</v>
      </c>
      <c r="E16" s="319">
        <f t="shared" si="2"/>
        <v>0</v>
      </c>
      <c r="F16" s="320">
        <f t="shared" si="3"/>
        <v>0</v>
      </c>
      <c r="G16" s="319" t="e">
        <f t="shared" si="4"/>
        <v>#N/A</v>
      </c>
      <c r="H16" s="320" t="e">
        <f t="shared" si="5"/>
        <v>#N/A</v>
      </c>
      <c r="I16" s="319" t="e">
        <f t="shared" si="6"/>
        <v>#N/A</v>
      </c>
      <c r="J16" s="320" t="e">
        <f t="shared" si="7"/>
        <v>#N/A</v>
      </c>
      <c r="K16" s="319">
        <f t="shared" si="8"/>
        <v>4</v>
      </c>
      <c r="L16" s="320">
        <f t="shared" si="9"/>
        <v>12.000001459833</v>
      </c>
      <c r="M16" s="321" t="str">
        <f t="shared" si="10"/>
        <v>=((((RC[-8]+RC[-6])+RC[-4])+{})+{})+RC[-2]</v>
      </c>
      <c r="N16" s="318" t="s">
        <v>76</v>
      </c>
    </row>
    <row r="17" spans="1:14" ht="140.25">
      <c r="A17" s="255">
        <v>13</v>
      </c>
      <c r="B17" s="28">
        <v>12</v>
      </c>
      <c r="C17" s="26" t="str">
        <f t="shared" si="0"/>
        <v>Elina Ahmala</v>
      </c>
      <c r="D17" s="26" t="str">
        <f t="shared" si="1"/>
        <v>Suomen Taitovoimistelu Klubi</v>
      </c>
      <c r="E17" s="319" t="e">
        <f t="shared" si="2"/>
        <v>#N/A</v>
      </c>
      <c r="F17" s="320" t="e">
        <f t="shared" si="3"/>
        <v>#N/A</v>
      </c>
      <c r="G17" s="319" t="e">
        <f t="shared" si="4"/>
        <v>#N/A</v>
      </c>
      <c r="H17" s="320" t="e">
        <f t="shared" si="5"/>
        <v>#N/A</v>
      </c>
      <c r="I17" s="319" t="e">
        <f t="shared" si="6"/>
        <v>#N/A</v>
      </c>
      <c r="J17" s="320" t="e">
        <f t="shared" si="7"/>
        <v>#N/A</v>
      </c>
      <c r="K17" s="319" t="e">
        <f t="shared" si="8"/>
        <v>#N/A</v>
      </c>
      <c r="L17" s="320" t="e">
        <f t="shared" si="9"/>
        <v>#N/A</v>
      </c>
      <c r="M17" s="321" t="str">
        <f t="shared" si="10"/>
        <v>=((((RC[-8]+RC[-6])+RC[-4])+{})+{})+RC[-2]</v>
      </c>
      <c r="N17" s="318" t="s">
        <v>76</v>
      </c>
    </row>
    <row r="18" spans="1:14" ht="140.25">
      <c r="A18" s="255">
        <v>14</v>
      </c>
      <c r="B18" s="28">
        <v>7</v>
      </c>
      <c r="C18" s="26" t="str">
        <f t="shared" si="0"/>
        <v>Noora Knuutila</v>
      </c>
      <c r="D18" s="26" t="str">
        <f t="shared" si="1"/>
        <v>Alppilan Salamat</v>
      </c>
      <c r="E18" s="319" t="e">
        <f t="shared" si="2"/>
        <v>#N/A</v>
      </c>
      <c r="F18" s="320" t="e">
        <f t="shared" si="3"/>
        <v>#N/A</v>
      </c>
      <c r="G18" s="319" t="e">
        <f t="shared" si="4"/>
        <v>#N/A</v>
      </c>
      <c r="H18" s="320" t="e">
        <f t="shared" si="5"/>
        <v>#N/A</v>
      </c>
      <c r="I18" s="319" t="e">
        <f t="shared" si="6"/>
        <v>#N/A</v>
      </c>
      <c r="J18" s="320" t="e">
        <f t="shared" si="7"/>
        <v>#N/A</v>
      </c>
      <c r="K18" s="319" t="e">
        <f t="shared" si="8"/>
        <v>#N/A</v>
      </c>
      <c r="L18" s="320" t="e">
        <f t="shared" si="9"/>
        <v>#N/A</v>
      </c>
      <c r="M18" s="321" t="str">
        <f t="shared" si="10"/>
        <v>=((((RC[-8]+RC[-6])+RC[-4])+{})+{})+RC[-2]</v>
      </c>
      <c r="N18" s="318" t="s">
        <v>76</v>
      </c>
    </row>
    <row r="19" spans="1:14" ht="140.25">
      <c r="A19" s="255">
        <v>15</v>
      </c>
      <c r="B19" s="28">
        <v>2</v>
      </c>
      <c r="C19" s="26" t="str">
        <f t="shared" si="0"/>
        <v>Camilla Lindén</v>
      </c>
      <c r="D19" s="26" t="str">
        <f t="shared" si="1"/>
        <v>Alppilan Salamat</v>
      </c>
      <c r="E19" s="319">
        <f t="shared" si="2"/>
        <v>0</v>
      </c>
      <c r="F19" s="320">
        <f t="shared" si="3"/>
        <v>0</v>
      </c>
      <c r="G19" s="319" t="e">
        <f t="shared" si="4"/>
        <v>#N/A</v>
      </c>
      <c r="H19" s="320" t="e">
        <f t="shared" si="5"/>
        <v>#N/A</v>
      </c>
      <c r="I19" s="319" t="e">
        <f t="shared" si="6"/>
        <v>#N/A</v>
      </c>
      <c r="J19" s="320" t="e">
        <f t="shared" si="7"/>
        <v>#N/A</v>
      </c>
      <c r="K19" s="319" t="e">
        <f t="shared" si="8"/>
        <v>#N/A</v>
      </c>
      <c r="L19" s="320" t="e">
        <f t="shared" si="9"/>
        <v>#N/A</v>
      </c>
      <c r="M19" s="321" t="str">
        <f t="shared" si="10"/>
        <v>=((((RC[-8]+RC[-6])+RC[-4])+{})+{})+RC[-2]</v>
      </c>
      <c r="N19" s="318" t="s">
        <v>76</v>
      </c>
    </row>
    <row r="20" spans="1:14" ht="140.25">
      <c r="A20" s="255">
        <v>16</v>
      </c>
      <c r="B20" s="28">
        <v>6</v>
      </c>
      <c r="C20" s="26" t="str">
        <f t="shared" si="0"/>
        <v>Nea Kinnunen</v>
      </c>
      <c r="D20" s="26" t="str">
        <f t="shared" si="1"/>
        <v>Alppilan Salamat</v>
      </c>
      <c r="E20" s="319" t="e">
        <f t="shared" si="2"/>
        <v>#N/A</v>
      </c>
      <c r="F20" s="320" t="e">
        <f t="shared" si="3"/>
        <v>#N/A</v>
      </c>
      <c r="G20" s="319" t="e">
        <f t="shared" si="4"/>
        <v>#N/A</v>
      </c>
      <c r="H20" s="320" t="e">
        <f t="shared" si="5"/>
        <v>#N/A</v>
      </c>
      <c r="I20" s="319">
        <f t="shared" si="6"/>
        <v>0</v>
      </c>
      <c r="J20" s="320">
        <f t="shared" si="7"/>
        <v>0</v>
      </c>
      <c r="K20" s="319" t="e">
        <f t="shared" si="8"/>
        <v>#N/A</v>
      </c>
      <c r="L20" s="320" t="e">
        <f t="shared" si="9"/>
        <v>#N/A</v>
      </c>
      <c r="M20" s="321" t="str">
        <f t="shared" si="10"/>
        <v>=((((RC[-8]+RC[-6])+RC[-4])+{})+{})+RC[-2]</v>
      </c>
      <c r="N20" s="318" t="s">
        <v>76</v>
      </c>
    </row>
    <row r="21" spans="1:14" ht="140.25">
      <c r="A21" s="255">
        <v>17</v>
      </c>
      <c r="B21" s="28">
        <v>14</v>
      </c>
      <c r="C21" s="26" t="str">
        <f t="shared" si="0"/>
        <v>Saara Halme</v>
      </c>
      <c r="D21" s="26" t="str">
        <f t="shared" si="1"/>
        <v>Suomen Taitovoimistelu Klubi</v>
      </c>
      <c r="E21" s="319" t="e">
        <f t="shared" si="2"/>
        <v>#N/A</v>
      </c>
      <c r="F21" s="320" t="e">
        <f t="shared" si="3"/>
        <v>#N/A</v>
      </c>
      <c r="G21" s="319" t="e">
        <f t="shared" si="4"/>
        <v>#N/A</v>
      </c>
      <c r="H21" s="320" t="e">
        <f t="shared" si="5"/>
        <v>#N/A</v>
      </c>
      <c r="I21" s="319" t="e">
        <f t="shared" si="6"/>
        <v>#N/A</v>
      </c>
      <c r="J21" s="320" t="e">
        <f t="shared" si="7"/>
        <v>#N/A</v>
      </c>
      <c r="K21" s="319" t="e">
        <f t="shared" si="8"/>
        <v>#N/A</v>
      </c>
      <c r="L21" s="320" t="e">
        <f t="shared" si="9"/>
        <v>#N/A</v>
      </c>
      <c r="M21" s="321" t="str">
        <f t="shared" si="10"/>
        <v>=((((RC[-8]+RC[-6])+RC[-4])+{})+{})+RC[-2]</v>
      </c>
      <c r="N21" s="318" t="s">
        <v>76</v>
      </c>
    </row>
    <row r="22" spans="1:14" ht="140.25">
      <c r="A22" s="255">
        <v>18</v>
      </c>
      <c r="B22" s="28">
        <v>20</v>
      </c>
      <c r="C22" s="26" t="str">
        <f t="shared" si="0"/>
        <v>Alexandra Ivanova</v>
      </c>
      <c r="D22" s="26" t="str">
        <f t="shared" si="1"/>
        <v>Turun Pyrkivä</v>
      </c>
      <c r="E22" s="319" t="e">
        <f t="shared" si="2"/>
        <v>#N/A</v>
      </c>
      <c r="F22" s="320" t="e">
        <f t="shared" si="3"/>
        <v>#N/A</v>
      </c>
      <c r="G22" s="319" t="e">
        <f t="shared" si="4"/>
        <v>#N/A</v>
      </c>
      <c r="H22" s="320" t="e">
        <f t="shared" si="5"/>
        <v>#N/A</v>
      </c>
      <c r="I22" s="319">
        <f t="shared" si="6"/>
        <v>0</v>
      </c>
      <c r="J22" s="320">
        <f t="shared" si="7"/>
        <v>0</v>
      </c>
      <c r="K22" s="319">
        <f t="shared" si="8"/>
        <v>0</v>
      </c>
      <c r="L22" s="320">
        <f t="shared" si="9"/>
        <v>0</v>
      </c>
      <c r="M22" s="321" t="str">
        <f t="shared" si="10"/>
        <v>=((((RC[-8]+RC[-6])+RC[-4])+{})+{})+RC[-2]</v>
      </c>
      <c r="N22" s="318" t="s">
        <v>76</v>
      </c>
    </row>
    <row r="23" spans="1:14" ht="140.25">
      <c r="A23" s="255">
        <v>19</v>
      </c>
      <c r="B23" s="28">
        <v>10</v>
      </c>
      <c r="C23" s="26" t="str">
        <f t="shared" si="0"/>
        <v>Lili Granroth</v>
      </c>
      <c r="D23" s="26" t="str">
        <f t="shared" si="1"/>
        <v>Oulun Pyrintö</v>
      </c>
      <c r="E23" s="319" t="e">
        <f t="shared" si="2"/>
        <v>#N/A</v>
      </c>
      <c r="F23" s="320" t="e">
        <f t="shared" si="3"/>
        <v>#N/A</v>
      </c>
      <c r="G23" s="319" t="e">
        <f t="shared" si="4"/>
        <v>#N/A</v>
      </c>
      <c r="H23" s="320" t="e">
        <f t="shared" si="5"/>
        <v>#N/A</v>
      </c>
      <c r="I23" s="319" t="e">
        <f t="shared" si="6"/>
        <v>#N/A</v>
      </c>
      <c r="J23" s="320" t="e">
        <f t="shared" si="7"/>
        <v>#N/A</v>
      </c>
      <c r="K23" s="319" t="e">
        <f t="shared" si="8"/>
        <v>#N/A</v>
      </c>
      <c r="L23" s="320" t="e">
        <f t="shared" si="9"/>
        <v>#N/A</v>
      </c>
      <c r="M23" s="321" t="str">
        <f t="shared" si="10"/>
        <v>=((((RC[-8]+RC[-6])+RC[-4])+{})+{})+RC[-2]</v>
      </c>
      <c r="N23" s="318" t="s">
        <v>76</v>
      </c>
    </row>
    <row r="24" spans="1:14" ht="140.25">
      <c r="A24" s="255">
        <v>20</v>
      </c>
      <c r="B24" s="28">
        <v>13</v>
      </c>
      <c r="C24" s="26" t="str">
        <f t="shared" si="0"/>
        <v>Maria Pakkanen</v>
      </c>
      <c r="D24" s="26" t="str">
        <f t="shared" si="1"/>
        <v>Suomen Taitovoimistelu Klubi</v>
      </c>
      <c r="E24" s="319" t="e">
        <f t="shared" si="2"/>
        <v>#N/A</v>
      </c>
      <c r="F24" s="320" t="e">
        <f t="shared" si="3"/>
        <v>#N/A</v>
      </c>
      <c r="G24" s="319" t="e">
        <f t="shared" si="4"/>
        <v>#N/A</v>
      </c>
      <c r="H24" s="320" t="e">
        <f t="shared" si="5"/>
        <v>#N/A</v>
      </c>
      <c r="I24" s="319" t="e">
        <f t="shared" si="6"/>
        <v>#N/A</v>
      </c>
      <c r="J24" s="320" t="e">
        <f t="shared" si="7"/>
        <v>#N/A</v>
      </c>
      <c r="K24" s="319" t="e">
        <f t="shared" si="8"/>
        <v>#N/A</v>
      </c>
      <c r="L24" s="320" t="e">
        <f t="shared" si="9"/>
        <v>#N/A</v>
      </c>
      <c r="M24" s="321" t="str">
        <f t="shared" si="10"/>
        <v>=((((RC[-8]+RC[-6])+RC[-4])+{})+{})+RC[-2]</v>
      </c>
      <c r="N24" s="318" t="s">
        <v>76</v>
      </c>
    </row>
    <row r="25" spans="1:14" ht="140.25">
      <c r="A25" s="255">
        <v>21</v>
      </c>
      <c r="B25" s="28">
        <v>9</v>
      </c>
      <c r="C25" s="26" t="str">
        <f t="shared" si="0"/>
        <v>Enna Herva</v>
      </c>
      <c r="D25" s="26" t="str">
        <f t="shared" si="1"/>
        <v>Oulun Pyrintö</v>
      </c>
      <c r="E25" s="319" t="e">
        <f t="shared" si="2"/>
        <v>#N/A</v>
      </c>
      <c r="F25" s="320" t="e">
        <f t="shared" si="3"/>
        <v>#N/A</v>
      </c>
      <c r="G25" s="319" t="e">
        <f t="shared" si="4"/>
        <v>#N/A</v>
      </c>
      <c r="H25" s="320" t="e">
        <f t="shared" si="5"/>
        <v>#N/A</v>
      </c>
      <c r="I25" s="319" t="e">
        <f t="shared" si="6"/>
        <v>#N/A</v>
      </c>
      <c r="J25" s="320" t="e">
        <f t="shared" si="7"/>
        <v>#N/A</v>
      </c>
      <c r="K25" s="319" t="e">
        <f t="shared" si="8"/>
        <v>#N/A</v>
      </c>
      <c r="L25" s="320" t="e">
        <f t="shared" si="9"/>
        <v>#N/A</v>
      </c>
      <c r="M25" s="321" t="str">
        <f t="shared" si="10"/>
        <v>=((((RC[-8]+RC[-6])+RC[-4])+{})+{})+RC[-2]</v>
      </c>
      <c r="N25" s="318" t="s">
        <v>76</v>
      </c>
    </row>
    <row r="26" spans="1:14" ht="140.25">
      <c r="A26" s="255">
        <v>22</v>
      </c>
      <c r="B26" s="28">
        <v>26</v>
      </c>
      <c r="C26" s="26" t="str">
        <f t="shared" si="0"/>
        <v>Maisa Anttilainen</v>
      </c>
      <c r="D26" s="26" t="str">
        <f t="shared" si="1"/>
        <v>Voimisteluseura Keski-Uusimaa</v>
      </c>
      <c r="E26" s="319" t="e">
        <f t="shared" si="2"/>
        <v>#N/A</v>
      </c>
      <c r="F26" s="320" t="e">
        <f t="shared" si="3"/>
        <v>#N/A</v>
      </c>
      <c r="G26" s="319" t="e">
        <f t="shared" si="4"/>
        <v>#N/A</v>
      </c>
      <c r="H26" s="320" t="e">
        <f t="shared" si="5"/>
        <v>#N/A</v>
      </c>
      <c r="I26" s="319" t="e">
        <f t="shared" si="6"/>
        <v>#N/A</v>
      </c>
      <c r="J26" s="320" t="e">
        <f t="shared" si="7"/>
        <v>#N/A</v>
      </c>
      <c r="K26" s="319" t="e">
        <f t="shared" si="8"/>
        <v>#N/A</v>
      </c>
      <c r="L26" s="320" t="e">
        <f t="shared" si="9"/>
        <v>#N/A</v>
      </c>
      <c r="M26" s="321" t="str">
        <f t="shared" si="10"/>
        <v>=((((RC[-8]+RC[-6])+RC[-4])+{})+{})+RC[-2]</v>
      </c>
      <c r="N26" s="318" t="s">
        <v>76</v>
      </c>
    </row>
    <row r="27" spans="1:14" ht="140.25">
      <c r="A27" s="255">
        <v>23</v>
      </c>
      <c r="B27" s="28">
        <v>21</v>
      </c>
      <c r="C27" s="26" t="str">
        <f t="shared" si="0"/>
        <v>Victoria Jakaus</v>
      </c>
      <c r="D27" s="26" t="str">
        <f t="shared" si="1"/>
        <v>Turun Pyrkivä</v>
      </c>
      <c r="E27" s="319" t="e">
        <f t="shared" si="2"/>
        <v>#N/A</v>
      </c>
      <c r="F27" s="320" t="e">
        <f t="shared" si="3"/>
        <v>#N/A</v>
      </c>
      <c r="G27" s="319" t="e">
        <f t="shared" si="4"/>
        <v>#N/A</v>
      </c>
      <c r="H27" s="320" t="e">
        <f t="shared" si="5"/>
        <v>#N/A</v>
      </c>
      <c r="I27" s="319" t="e">
        <f t="shared" si="6"/>
        <v>#N/A</v>
      </c>
      <c r="J27" s="320" t="e">
        <f t="shared" si="7"/>
        <v>#N/A</v>
      </c>
      <c r="K27" s="319" t="e">
        <f t="shared" si="8"/>
        <v>#N/A</v>
      </c>
      <c r="L27" s="320" t="e">
        <f t="shared" si="9"/>
        <v>#N/A</v>
      </c>
      <c r="M27" s="321" t="str">
        <f t="shared" si="10"/>
        <v>=((((RC[-8]+RC[-6])+RC[-4])+{})+{})+RC[-2]</v>
      </c>
      <c r="N27" s="318" t="s">
        <v>76</v>
      </c>
    </row>
    <row r="28" spans="1:14" ht="140.25">
      <c r="A28" s="255">
        <v>24</v>
      </c>
      <c r="B28" s="28">
        <v>8</v>
      </c>
      <c r="C28" s="26" t="str">
        <f t="shared" si="0"/>
        <v>Tuuli Nyberg</v>
      </c>
      <c r="D28" s="26" t="str">
        <f t="shared" si="1"/>
        <v>Alppilan Salamat</v>
      </c>
      <c r="E28" s="319" t="e">
        <f t="shared" si="2"/>
        <v>#N/A</v>
      </c>
      <c r="F28" s="320" t="e">
        <f t="shared" si="3"/>
        <v>#N/A</v>
      </c>
      <c r="G28" s="319" t="e">
        <f t="shared" si="4"/>
        <v>#N/A</v>
      </c>
      <c r="H28" s="320" t="e">
        <f t="shared" si="5"/>
        <v>#N/A</v>
      </c>
      <c r="I28" s="319" t="e">
        <f t="shared" si="6"/>
        <v>#N/A</v>
      </c>
      <c r="J28" s="320" t="e">
        <f t="shared" si="7"/>
        <v>#N/A</v>
      </c>
      <c r="K28" s="319" t="e">
        <f t="shared" si="8"/>
        <v>#N/A</v>
      </c>
      <c r="L28" s="320" t="e">
        <f t="shared" si="9"/>
        <v>#N/A</v>
      </c>
      <c r="M28" s="321" t="str">
        <f t="shared" si="10"/>
        <v>=((((RC[-8]+RC[-6])+RC[-4])+{})+{})+RC[-2]</v>
      </c>
      <c r="N28" s="318" t="s">
        <v>76</v>
      </c>
    </row>
    <row r="29" spans="1:14" ht="140.25">
      <c r="A29" s="255">
        <v>25</v>
      </c>
      <c r="B29" s="28">
        <v>16</v>
      </c>
      <c r="C29" s="26" t="str">
        <f t="shared" si="0"/>
        <v>Adeliina Sulkanen</v>
      </c>
      <c r="D29" s="26" t="str">
        <f t="shared" si="1"/>
        <v>Tampereen Voimistelijat</v>
      </c>
      <c r="E29" s="319" t="e">
        <f t="shared" si="2"/>
        <v>#N/A</v>
      </c>
      <c r="F29" s="320" t="e">
        <f t="shared" si="3"/>
        <v>#N/A</v>
      </c>
      <c r="G29" s="319" t="e">
        <f t="shared" si="4"/>
        <v>#N/A</v>
      </c>
      <c r="H29" s="320" t="e">
        <f t="shared" si="5"/>
        <v>#N/A</v>
      </c>
      <c r="I29" s="319" t="e">
        <f t="shared" si="6"/>
        <v>#N/A</v>
      </c>
      <c r="J29" s="320" t="e">
        <f t="shared" si="7"/>
        <v>#N/A</v>
      </c>
      <c r="K29" s="319" t="e">
        <f t="shared" si="8"/>
        <v>#N/A</v>
      </c>
      <c r="L29" s="320" t="e">
        <f t="shared" si="9"/>
        <v>#N/A</v>
      </c>
      <c r="M29" s="321" t="str">
        <f t="shared" si="10"/>
        <v>=((((RC[-8]+RC[-6])+RC[-4])+{})+{})+RC[-2]</v>
      </c>
      <c r="N29" s="318" t="s">
        <v>76</v>
      </c>
    </row>
    <row r="30" spans="1:14" ht="140.25">
      <c r="A30" s="255">
        <v>26</v>
      </c>
      <c r="B30" s="28">
        <v>3</v>
      </c>
      <c r="C30" s="26" t="str">
        <f t="shared" si="0"/>
        <v>Jenna Smedman</v>
      </c>
      <c r="D30" s="26" t="str">
        <f t="shared" si="1"/>
        <v>Alppilan Salamat</v>
      </c>
      <c r="E30" s="319" t="e">
        <f t="shared" si="2"/>
        <v>#N/A</v>
      </c>
      <c r="F30" s="320" t="e">
        <f t="shared" si="3"/>
        <v>#N/A</v>
      </c>
      <c r="G30" s="319" t="e">
        <f t="shared" si="4"/>
        <v>#N/A</v>
      </c>
      <c r="H30" s="320" t="e">
        <f t="shared" si="5"/>
        <v>#N/A</v>
      </c>
      <c r="I30" s="319" t="e">
        <f t="shared" si="6"/>
        <v>#N/A</v>
      </c>
      <c r="J30" s="320" t="e">
        <f t="shared" si="7"/>
        <v>#N/A</v>
      </c>
      <c r="K30" s="319" t="e">
        <f t="shared" si="8"/>
        <v>#N/A</v>
      </c>
      <c r="L30" s="320" t="e">
        <f t="shared" si="9"/>
        <v>#N/A</v>
      </c>
      <c r="M30" s="321" t="str">
        <f t="shared" si="10"/>
        <v>=((((RC[-8]+RC[-6])+RC[-4])+{})+{})+RC[-2]</v>
      </c>
      <c r="N30" s="318" t="s">
        <v>76</v>
      </c>
    </row>
    <row r="31" spans="1:14" ht="140.25">
      <c r="A31" s="260">
        <v>27</v>
      </c>
      <c r="B31" s="33">
        <v>5</v>
      </c>
      <c r="C31" s="244" t="str">
        <f t="shared" si="0"/>
        <v>Mari Anttila</v>
      </c>
      <c r="D31" s="244" t="str">
        <f t="shared" si="1"/>
        <v>Alppilan Salamat</v>
      </c>
      <c r="E31" s="322" t="e">
        <f t="shared" si="2"/>
        <v>#N/A</v>
      </c>
      <c r="F31" s="323" t="e">
        <f t="shared" si="3"/>
        <v>#N/A</v>
      </c>
      <c r="G31" s="322" t="e">
        <f t="shared" si="4"/>
        <v>#N/A</v>
      </c>
      <c r="H31" s="323" t="e">
        <f t="shared" si="5"/>
        <v>#N/A</v>
      </c>
      <c r="I31" s="322" t="e">
        <f t="shared" si="6"/>
        <v>#N/A</v>
      </c>
      <c r="J31" s="323" t="e">
        <f t="shared" si="7"/>
        <v>#N/A</v>
      </c>
      <c r="K31" s="322" t="e">
        <f t="shared" si="8"/>
        <v>#N/A</v>
      </c>
      <c r="L31" s="323" t="e">
        <f t="shared" si="9"/>
        <v>#N/A</v>
      </c>
      <c r="M31" s="324" t="str">
        <f t="shared" si="10"/>
        <v>=((((RC[-8]+RC[-6])+RC[-4])+{})+{})+RC[-2]</v>
      </c>
      <c r="N31" s="318" t="s">
        <v>76</v>
      </c>
    </row>
    <row r="32" spans="1:13" ht="12.75" customHeight="1">
      <c r="A32" s="325"/>
      <c r="B32" s="325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26"/>
    </row>
    <row r="33" spans="1:13" ht="12.75" customHeight="1">
      <c r="A33" s="276"/>
      <c r="B33" s="26"/>
      <c r="C33" s="26"/>
      <c r="D33" s="374" t="s">
        <v>0</v>
      </c>
      <c r="E33" s="375"/>
      <c r="F33" s="375"/>
      <c r="H33" s="258"/>
      <c r="I33" s="26"/>
      <c r="J33" s="26"/>
      <c r="K33" s="26"/>
      <c r="L33" s="26"/>
      <c r="M33" s="327"/>
    </row>
    <row r="34" spans="1:13" ht="12.75" customHeight="1">
      <c r="A34" s="328"/>
      <c r="B34" s="328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27"/>
    </row>
  </sheetData>
  <sheetProtection/>
  <mergeCells count="5">
    <mergeCell ref="A1:C1"/>
    <mergeCell ref="D1:H1"/>
    <mergeCell ref="L1:M1"/>
    <mergeCell ref="A3:C3"/>
    <mergeCell ref="D33:F33"/>
  </mergeCells>
  <conditionalFormatting sqref="E5:M3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8515625" style="0" customWidth="1"/>
    <col min="2" max="2" width="24.57421875" style="0" customWidth="1"/>
    <col min="3" max="3" width="29.28125" style="0" customWidth="1"/>
    <col min="4" max="4" width="9.140625" style="0" customWidth="1"/>
    <col min="5" max="5" width="27.28125" style="0" customWidth="1"/>
    <col min="6" max="6" width="9.8515625" style="0" customWidth="1"/>
    <col min="7" max="7" width="14.57421875" style="0" customWidth="1"/>
    <col min="8" max="8" width="16.7109375" style="0" customWidth="1"/>
    <col min="9" max="15" width="9.140625" style="0" customWidth="1"/>
  </cols>
  <sheetData>
    <row r="1" spans="1:2" ht="18">
      <c r="A1" s="383" t="s">
        <v>85</v>
      </c>
      <c r="B1" s="375"/>
    </row>
    <row r="4" spans="1:15" ht="12.75" customHeight="1">
      <c r="A4" s="329" t="s">
        <v>52</v>
      </c>
      <c r="B4" s="329" t="s">
        <v>13</v>
      </c>
      <c r="C4" s="329" t="s">
        <v>283</v>
      </c>
      <c r="D4" s="329" t="s">
        <v>156</v>
      </c>
      <c r="E4" s="329" t="s">
        <v>168</v>
      </c>
      <c r="F4" s="329" t="s">
        <v>281</v>
      </c>
      <c r="G4" s="329" t="s">
        <v>231</v>
      </c>
      <c r="H4" s="196" t="s">
        <v>258</v>
      </c>
      <c r="I4" s="329"/>
      <c r="J4" s="329"/>
      <c r="K4" s="329"/>
      <c r="L4" s="329"/>
      <c r="M4" s="329"/>
      <c r="N4" s="329"/>
      <c r="O4" s="329"/>
    </row>
    <row r="5" spans="1:15" ht="12.75">
      <c r="A5" s="25">
        <v>2</v>
      </c>
      <c r="B5" s="25" t="s">
        <v>212</v>
      </c>
      <c r="C5" s="25" t="s">
        <v>72</v>
      </c>
      <c r="D5" s="25" t="s">
        <v>91</v>
      </c>
      <c r="E5" s="25" t="s">
        <v>72</v>
      </c>
      <c r="F5" s="25" t="s">
        <v>91</v>
      </c>
      <c r="G5" s="25" t="s">
        <v>116</v>
      </c>
      <c r="H5" s="28" t="str">
        <f aca="true" t="shared" si="0" ref="H5:H31">G5</f>
        <v>C.Lindén</v>
      </c>
      <c r="I5" s="25"/>
      <c r="J5" s="25"/>
      <c r="K5" s="25"/>
      <c r="L5" s="25"/>
      <c r="M5" s="25"/>
      <c r="N5" s="25"/>
      <c r="O5" s="25"/>
    </row>
    <row r="6" spans="1:8" ht="12.75">
      <c r="A6" s="28">
        <v>3</v>
      </c>
      <c r="B6" s="28" t="s">
        <v>124</v>
      </c>
      <c r="C6" s="28" t="s">
        <v>72</v>
      </c>
      <c r="D6" s="28" t="s">
        <v>91</v>
      </c>
      <c r="E6" s="28" t="s">
        <v>72</v>
      </c>
      <c r="F6" s="28" t="s">
        <v>91</v>
      </c>
      <c r="G6" s="28" t="s">
        <v>214</v>
      </c>
      <c r="H6" s="28" t="str">
        <f t="shared" si="0"/>
        <v>J.Smedman</v>
      </c>
    </row>
    <row r="7" spans="1:8" ht="12.75">
      <c r="A7" s="28">
        <v>4</v>
      </c>
      <c r="B7" s="28" t="s">
        <v>103</v>
      </c>
      <c r="C7" s="28" t="s">
        <v>72</v>
      </c>
      <c r="D7" s="28" t="s">
        <v>91</v>
      </c>
      <c r="E7" s="28" t="s">
        <v>72</v>
      </c>
      <c r="F7" s="28" t="s">
        <v>91</v>
      </c>
      <c r="G7" s="28" t="s">
        <v>6</v>
      </c>
      <c r="H7" s="28" t="str">
        <f t="shared" si="0"/>
        <v>M.Leinonen</v>
      </c>
    </row>
    <row r="8" spans="1:8" ht="12.75">
      <c r="A8" s="28">
        <v>5</v>
      </c>
      <c r="B8" s="28" t="s">
        <v>257</v>
      </c>
      <c r="C8" s="28" t="s">
        <v>72</v>
      </c>
      <c r="D8" s="28" t="s">
        <v>91</v>
      </c>
      <c r="E8" s="28" t="s">
        <v>72</v>
      </c>
      <c r="F8" s="28" t="s">
        <v>91</v>
      </c>
      <c r="G8" s="28" t="s">
        <v>217</v>
      </c>
      <c r="H8" s="28" t="str">
        <f t="shared" si="0"/>
        <v>M.Anttila</v>
      </c>
    </row>
    <row r="9" spans="1:8" ht="12.75">
      <c r="A9" s="28">
        <v>6</v>
      </c>
      <c r="B9" s="28" t="s">
        <v>123</v>
      </c>
      <c r="C9" s="28" t="s">
        <v>72</v>
      </c>
      <c r="D9" s="28" t="s">
        <v>91</v>
      </c>
      <c r="E9" s="28" t="s">
        <v>72</v>
      </c>
      <c r="F9" s="28" t="s">
        <v>91</v>
      </c>
      <c r="G9" s="28" t="s">
        <v>166</v>
      </c>
      <c r="H9" s="28" t="str">
        <f t="shared" si="0"/>
        <v>N.Kinnunen</v>
      </c>
    </row>
    <row r="10" spans="1:8" ht="12.75">
      <c r="A10" s="28">
        <v>7</v>
      </c>
      <c r="B10" s="28" t="s">
        <v>170</v>
      </c>
      <c r="C10" s="28" t="s">
        <v>72</v>
      </c>
      <c r="D10" s="28" t="s">
        <v>91</v>
      </c>
      <c r="E10" s="28" t="s">
        <v>72</v>
      </c>
      <c r="F10" s="28" t="s">
        <v>91</v>
      </c>
      <c r="G10" s="28" t="s">
        <v>74</v>
      </c>
      <c r="H10" s="28" t="str">
        <f t="shared" si="0"/>
        <v>N.Knuutila</v>
      </c>
    </row>
    <row r="11" spans="1:8" ht="12.75">
      <c r="A11" s="28">
        <v>8</v>
      </c>
      <c r="B11" s="28" t="s">
        <v>135</v>
      </c>
      <c r="C11" s="28" t="s">
        <v>72</v>
      </c>
      <c r="D11" s="28" t="s">
        <v>91</v>
      </c>
      <c r="E11" s="28" t="s">
        <v>72</v>
      </c>
      <c r="F11" s="28" t="s">
        <v>91</v>
      </c>
      <c r="G11" s="28" t="s">
        <v>112</v>
      </c>
      <c r="H11" s="28" t="str">
        <f t="shared" si="0"/>
        <v>T.Nyberg</v>
      </c>
    </row>
    <row r="12" spans="1:8" ht="12.75">
      <c r="A12" s="28">
        <v>9</v>
      </c>
      <c r="B12" s="28" t="s">
        <v>244</v>
      </c>
      <c r="C12" s="28" t="s">
        <v>172</v>
      </c>
      <c r="D12" s="28" t="s">
        <v>202</v>
      </c>
      <c r="E12" s="28" t="s">
        <v>172</v>
      </c>
      <c r="F12" s="28" t="s">
        <v>202</v>
      </c>
      <c r="G12" s="28" t="s">
        <v>233</v>
      </c>
      <c r="H12" s="28" t="str">
        <f t="shared" si="0"/>
        <v>E.Herva</v>
      </c>
    </row>
    <row r="13" spans="1:8" ht="12.75">
      <c r="A13" s="28">
        <v>10</v>
      </c>
      <c r="B13" s="28" t="s">
        <v>253</v>
      </c>
      <c r="C13" s="28" t="s">
        <v>172</v>
      </c>
      <c r="D13" s="28" t="s">
        <v>202</v>
      </c>
      <c r="E13" s="28" t="s">
        <v>172</v>
      </c>
      <c r="F13" s="28" t="s">
        <v>202</v>
      </c>
      <c r="G13" s="28" t="s">
        <v>87</v>
      </c>
      <c r="H13" s="28" t="str">
        <f t="shared" si="0"/>
        <v>L.Granroth</v>
      </c>
    </row>
    <row r="14" spans="1:8" ht="12.75">
      <c r="A14" s="28">
        <v>11</v>
      </c>
      <c r="B14" s="28" t="s">
        <v>22</v>
      </c>
      <c r="C14" s="28" t="s">
        <v>128</v>
      </c>
      <c r="D14" s="28" t="s">
        <v>78</v>
      </c>
      <c r="E14" s="28" t="s">
        <v>128</v>
      </c>
      <c r="F14" s="28" t="s">
        <v>78</v>
      </c>
      <c r="G14" s="28" t="s">
        <v>227</v>
      </c>
      <c r="H14" s="28" t="str">
        <f t="shared" si="0"/>
        <v>A.Muilu</v>
      </c>
    </row>
    <row r="15" spans="1:8" ht="12.75">
      <c r="A15" s="28">
        <v>12</v>
      </c>
      <c r="B15" s="28" t="s">
        <v>54</v>
      </c>
      <c r="C15" s="28" t="s">
        <v>128</v>
      </c>
      <c r="D15" s="28" t="s">
        <v>78</v>
      </c>
      <c r="E15" s="28" t="s">
        <v>128</v>
      </c>
      <c r="F15" s="28" t="s">
        <v>78</v>
      </c>
      <c r="G15" s="28" t="s">
        <v>226</v>
      </c>
      <c r="H15" s="28" t="str">
        <f t="shared" si="0"/>
        <v>E.Ahmala</v>
      </c>
    </row>
    <row r="16" spans="1:8" ht="12.75">
      <c r="A16" s="28">
        <v>13</v>
      </c>
      <c r="B16" s="28" t="s">
        <v>63</v>
      </c>
      <c r="C16" s="28" t="s">
        <v>128</v>
      </c>
      <c r="D16" s="28" t="s">
        <v>78</v>
      </c>
      <c r="E16" s="28" t="s">
        <v>128</v>
      </c>
      <c r="F16" s="28" t="s">
        <v>78</v>
      </c>
      <c r="G16" s="28" t="s">
        <v>7</v>
      </c>
      <c r="H16" s="28" t="str">
        <f t="shared" si="0"/>
        <v>M.Pakkanen</v>
      </c>
    </row>
    <row r="17" spans="1:8" ht="12.75">
      <c r="A17" s="28">
        <v>14</v>
      </c>
      <c r="B17" s="28" t="s">
        <v>206</v>
      </c>
      <c r="C17" s="28" t="s">
        <v>128</v>
      </c>
      <c r="D17" s="28" t="s">
        <v>78</v>
      </c>
      <c r="E17" s="28" t="s">
        <v>128</v>
      </c>
      <c r="F17" s="28" t="s">
        <v>78</v>
      </c>
      <c r="G17" s="28" t="s">
        <v>220</v>
      </c>
      <c r="H17" s="28" t="str">
        <f t="shared" si="0"/>
        <v>S.Halme</v>
      </c>
    </row>
    <row r="18" spans="1:8" ht="12.75">
      <c r="A18" s="28">
        <v>15</v>
      </c>
      <c r="B18" s="28" t="s">
        <v>117</v>
      </c>
      <c r="C18" s="28" t="s">
        <v>128</v>
      </c>
      <c r="D18" s="28" t="s">
        <v>78</v>
      </c>
      <c r="E18" s="28" t="s">
        <v>128</v>
      </c>
      <c r="F18" s="28" t="s">
        <v>78</v>
      </c>
      <c r="G18" s="28" t="s">
        <v>59</v>
      </c>
      <c r="H18" s="28" t="str">
        <f t="shared" si="0"/>
        <v>V.Immonen</v>
      </c>
    </row>
    <row r="19" spans="1:8" ht="12.75">
      <c r="A19" s="28">
        <v>16</v>
      </c>
      <c r="B19" s="28" t="s">
        <v>79</v>
      </c>
      <c r="C19" s="28" t="s">
        <v>230</v>
      </c>
      <c r="D19" s="28" t="s">
        <v>37</v>
      </c>
      <c r="E19" s="28" t="s">
        <v>230</v>
      </c>
      <c r="F19" s="28" t="s">
        <v>37</v>
      </c>
      <c r="G19" s="28" t="s">
        <v>216</v>
      </c>
      <c r="H19" s="28" t="str">
        <f t="shared" si="0"/>
        <v>A.Sulkanen</v>
      </c>
    </row>
    <row r="20" spans="1:8" ht="12.75">
      <c r="A20" s="28">
        <v>17</v>
      </c>
      <c r="B20" s="28" t="s">
        <v>155</v>
      </c>
      <c r="C20" s="28" t="s">
        <v>230</v>
      </c>
      <c r="D20" s="28" t="s">
        <v>37</v>
      </c>
      <c r="E20" s="28" t="s">
        <v>230</v>
      </c>
      <c r="F20" s="28" t="s">
        <v>37</v>
      </c>
      <c r="G20" s="28" t="s">
        <v>115</v>
      </c>
      <c r="H20" s="28" t="str">
        <f t="shared" si="0"/>
        <v>S.Karumo</v>
      </c>
    </row>
    <row r="21" spans="1:8" ht="12.75">
      <c r="A21" s="28">
        <v>18</v>
      </c>
      <c r="B21" s="28" t="s">
        <v>101</v>
      </c>
      <c r="C21" s="28" t="s">
        <v>230</v>
      </c>
      <c r="D21" s="28" t="s">
        <v>37</v>
      </c>
      <c r="E21" s="28" t="s">
        <v>230</v>
      </c>
      <c r="F21" s="28" t="s">
        <v>37</v>
      </c>
      <c r="G21" s="28" t="s">
        <v>229</v>
      </c>
      <c r="H21" s="28" t="str">
        <f t="shared" si="0"/>
        <v>T.Laisi</v>
      </c>
    </row>
    <row r="22" spans="1:8" ht="12.75">
      <c r="A22" s="28">
        <v>19</v>
      </c>
      <c r="B22" s="28" t="s">
        <v>282</v>
      </c>
      <c r="C22" s="28" t="s">
        <v>230</v>
      </c>
      <c r="D22" s="28" t="s">
        <v>37</v>
      </c>
      <c r="E22" s="28" t="s">
        <v>230</v>
      </c>
      <c r="F22" s="28" t="s">
        <v>37</v>
      </c>
      <c r="G22" s="28" t="s">
        <v>53</v>
      </c>
      <c r="H22" s="28" t="str">
        <f t="shared" si="0"/>
        <v>V.Vuosjoki</v>
      </c>
    </row>
    <row r="23" spans="1:8" ht="12.75">
      <c r="A23" s="28">
        <v>20</v>
      </c>
      <c r="B23" s="28" t="s">
        <v>81</v>
      </c>
      <c r="C23" s="28" t="s">
        <v>260</v>
      </c>
      <c r="D23" s="28" t="s">
        <v>88</v>
      </c>
      <c r="E23" s="28" t="s">
        <v>260</v>
      </c>
      <c r="F23" s="28" t="s">
        <v>88</v>
      </c>
      <c r="G23" s="28" t="s">
        <v>268</v>
      </c>
      <c r="H23" s="28" t="str">
        <f t="shared" si="0"/>
        <v>A.Ivanova</v>
      </c>
    </row>
    <row r="24" spans="1:8" ht="12.75">
      <c r="A24" s="28">
        <v>21</v>
      </c>
      <c r="B24" s="28" t="s">
        <v>176</v>
      </c>
      <c r="C24" s="28" t="s">
        <v>260</v>
      </c>
      <c r="D24" s="28" t="s">
        <v>88</v>
      </c>
      <c r="E24" s="28" t="s">
        <v>260</v>
      </c>
      <c r="F24" s="28" t="s">
        <v>88</v>
      </c>
      <c r="G24" s="28" t="s">
        <v>204</v>
      </c>
      <c r="H24" s="28" t="str">
        <f t="shared" si="0"/>
        <v>V.Jakaus</v>
      </c>
    </row>
    <row r="25" spans="1:8" ht="12.75">
      <c r="A25" s="28">
        <v>22</v>
      </c>
      <c r="B25" s="28" t="s">
        <v>196</v>
      </c>
      <c r="C25" s="28" t="s">
        <v>259</v>
      </c>
      <c r="D25" s="28" t="s">
        <v>45</v>
      </c>
      <c r="E25" s="28" t="s">
        <v>259</v>
      </c>
      <c r="F25" s="28" t="s">
        <v>45</v>
      </c>
      <c r="G25" s="28" t="s">
        <v>47</v>
      </c>
      <c r="H25" s="28" t="str">
        <f t="shared" si="0"/>
        <v>J.Jäkälä</v>
      </c>
    </row>
    <row r="26" spans="1:8" ht="12.75">
      <c r="A26" s="28">
        <v>23</v>
      </c>
      <c r="B26" s="28" t="s">
        <v>1</v>
      </c>
      <c r="C26" s="28" t="s">
        <v>259</v>
      </c>
      <c r="D26" s="28" t="s">
        <v>45</v>
      </c>
      <c r="E26" s="28" t="s">
        <v>259</v>
      </c>
      <c r="F26" s="28" t="s">
        <v>45</v>
      </c>
      <c r="G26" s="28" t="s">
        <v>222</v>
      </c>
      <c r="H26" s="28" t="str">
        <f t="shared" si="0"/>
        <v>M.Åman</v>
      </c>
    </row>
    <row r="27" spans="1:8" ht="12.75">
      <c r="A27" s="28">
        <v>24</v>
      </c>
      <c r="B27" s="28" t="s">
        <v>122</v>
      </c>
      <c r="C27" s="28" t="s">
        <v>259</v>
      </c>
      <c r="D27" s="28" t="s">
        <v>45</v>
      </c>
      <c r="E27" s="28" t="s">
        <v>259</v>
      </c>
      <c r="F27" s="28" t="s">
        <v>45</v>
      </c>
      <c r="G27" s="28" t="s">
        <v>219</v>
      </c>
      <c r="H27" s="28" t="str">
        <f t="shared" si="0"/>
        <v>M.Kokkonen</v>
      </c>
    </row>
    <row r="28" spans="1:8" ht="25.5">
      <c r="A28" s="28">
        <v>25</v>
      </c>
      <c r="B28" s="28" t="s">
        <v>140</v>
      </c>
      <c r="C28" s="28" t="s">
        <v>139</v>
      </c>
      <c r="D28" s="28" t="s">
        <v>270</v>
      </c>
      <c r="E28" s="28" t="s">
        <v>139</v>
      </c>
      <c r="F28" s="28" t="s">
        <v>270</v>
      </c>
      <c r="G28" s="28" t="s">
        <v>50</v>
      </c>
      <c r="H28" s="28" t="str">
        <f t="shared" si="0"/>
        <v>A.Rautiainen</v>
      </c>
    </row>
    <row r="29" spans="1:8" ht="25.5">
      <c r="A29" s="28">
        <v>26</v>
      </c>
      <c r="B29" s="28" t="s">
        <v>228</v>
      </c>
      <c r="C29" s="28" t="s">
        <v>139</v>
      </c>
      <c r="D29" s="28" t="s">
        <v>270</v>
      </c>
      <c r="E29" s="28" t="s">
        <v>139</v>
      </c>
      <c r="F29" s="28" t="s">
        <v>270</v>
      </c>
      <c r="G29" s="28" t="s">
        <v>245</v>
      </c>
      <c r="H29" s="28" t="str">
        <f t="shared" si="0"/>
        <v>M.Anttilainen</v>
      </c>
    </row>
    <row r="30" spans="1:8" ht="12.75">
      <c r="A30" s="28">
        <v>27</v>
      </c>
      <c r="B30" s="28" t="s">
        <v>144</v>
      </c>
      <c r="C30" s="28" t="s">
        <v>35</v>
      </c>
      <c r="D30" s="28" t="s">
        <v>119</v>
      </c>
      <c r="E30" s="28" t="s">
        <v>35</v>
      </c>
      <c r="F30" s="28" t="s">
        <v>119</v>
      </c>
      <c r="G30" s="28" t="s">
        <v>2</v>
      </c>
      <c r="H30" s="28" t="str">
        <f t="shared" si="0"/>
        <v>J.Darlington</v>
      </c>
    </row>
    <row r="31" spans="1:15" ht="12.75">
      <c r="A31" s="33">
        <v>28</v>
      </c>
      <c r="B31" s="33" t="s">
        <v>84</v>
      </c>
      <c r="C31" s="33" t="s">
        <v>35</v>
      </c>
      <c r="D31" s="33" t="s">
        <v>119</v>
      </c>
      <c r="E31" s="33" t="s">
        <v>35</v>
      </c>
      <c r="F31" s="33" t="s">
        <v>119</v>
      </c>
      <c r="G31" s="33" t="s">
        <v>158</v>
      </c>
      <c r="H31" s="28" t="str">
        <f t="shared" si="0"/>
        <v>P.Hämäläinen</v>
      </c>
      <c r="I31" s="33"/>
      <c r="J31" s="33"/>
      <c r="K31" s="33"/>
      <c r="L31" s="33"/>
      <c r="M31" s="33"/>
      <c r="N31" s="33"/>
      <c r="O31" s="33"/>
    </row>
    <row r="32" spans="1:15" ht="12.75" customHeight="1">
      <c r="A32" s="275"/>
      <c r="B32" s="275"/>
      <c r="C32" s="275"/>
      <c r="D32" s="275"/>
      <c r="E32" s="275"/>
      <c r="F32" s="275"/>
      <c r="G32" s="275"/>
      <c r="H32" s="196"/>
      <c r="I32" s="275"/>
      <c r="J32" s="275"/>
      <c r="K32" s="275"/>
      <c r="L32" s="275"/>
      <c r="M32" s="275"/>
      <c r="N32" s="275"/>
      <c r="O32" s="275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.75" customHeight="1"/>
  <cols>
    <col min="1" max="1" width="3.421875" style="0" customWidth="1"/>
    <col min="2" max="2" width="5.00390625" style="0" customWidth="1"/>
    <col min="3" max="3" width="19.00390625" style="0" customWidth="1"/>
    <col min="4" max="4" width="30.57421875" style="0" customWidth="1"/>
    <col min="5" max="5" width="5.421875" style="0" customWidth="1"/>
    <col min="6" max="11" width="4.28125" style="0" customWidth="1"/>
    <col min="12" max="12" width="6.421875" style="0" customWidth="1"/>
    <col min="13" max="13" width="8.7109375" style="0" customWidth="1"/>
    <col min="14" max="14" width="33.00390625" style="0" customWidth="1"/>
  </cols>
  <sheetData>
    <row r="1" spans="1:14" ht="23.25">
      <c r="A1" s="330" t="s">
        <v>187</v>
      </c>
      <c r="B1" s="331"/>
      <c r="C1" s="331"/>
      <c r="D1" s="1"/>
      <c r="E1" s="1">
        <v>105</v>
      </c>
      <c r="F1" s="35"/>
      <c r="G1" s="3"/>
      <c r="H1" s="3"/>
      <c r="I1" s="3"/>
      <c r="J1" s="3"/>
      <c r="K1" s="3"/>
      <c r="L1" s="4"/>
      <c r="M1" s="5" t="s">
        <v>0</v>
      </c>
      <c r="N1" s="10"/>
    </row>
    <row r="2" spans="1:14" ht="12.75" customHeight="1">
      <c r="A2" s="8">
        <v>0</v>
      </c>
      <c r="B2" s="9" t="s">
        <v>201</v>
      </c>
      <c r="C2" s="10" t="s">
        <v>13</v>
      </c>
      <c r="D2" s="10" t="s">
        <v>283</v>
      </c>
      <c r="E2" s="10" t="s">
        <v>36</v>
      </c>
      <c r="F2" s="11" t="s">
        <v>39</v>
      </c>
      <c r="G2" s="12" t="s">
        <v>12</v>
      </c>
      <c r="H2" s="13" t="s">
        <v>10</v>
      </c>
      <c r="I2" s="14" t="s">
        <v>16</v>
      </c>
      <c r="J2" s="15" t="s">
        <v>14</v>
      </c>
      <c r="K2" s="16" t="s">
        <v>24</v>
      </c>
      <c r="L2" s="17" t="s">
        <v>40</v>
      </c>
      <c r="M2" s="10" t="s">
        <v>145</v>
      </c>
      <c r="N2" s="10"/>
    </row>
    <row r="3" spans="1:13" ht="12.75" customHeight="1">
      <c r="A3" s="24">
        <v>1</v>
      </c>
      <c r="B3" s="25">
        <v>4</v>
      </c>
      <c r="C3" s="26" t="str">
        <f aca="true" t="shared" si="0" ref="C3:C10">VLOOKUP($B3,nimilista,2,FALSE)</f>
        <v>Maija Leinonen</v>
      </c>
      <c r="D3" s="27" t="str">
        <f aca="true" t="shared" si="1" ref="D3:D10">VLOOKUP($B3,nimilista,5,FALSE)</f>
        <v>Alppilan Salamat</v>
      </c>
      <c r="F3" s="29"/>
      <c r="G3" s="29"/>
      <c r="H3" s="29"/>
      <c r="I3" s="29"/>
      <c r="J3" s="29"/>
      <c r="K3" s="29"/>
      <c r="L3" s="30"/>
      <c r="M3" s="30"/>
    </row>
    <row r="4" spans="1:13" ht="12.75" customHeight="1">
      <c r="A4" s="24">
        <v>2</v>
      </c>
      <c r="B4" s="28">
        <v>11</v>
      </c>
      <c r="C4" s="26" t="str">
        <f t="shared" si="0"/>
        <v>Anniina Muilu</v>
      </c>
      <c r="D4" s="27" t="str">
        <f t="shared" si="1"/>
        <v>Suomen Taitovoimistelu Klubi</v>
      </c>
      <c r="F4" s="29">
        <v>1</v>
      </c>
      <c r="G4" s="29">
        <v>1</v>
      </c>
      <c r="H4" s="29">
        <v>1</v>
      </c>
      <c r="I4" s="29">
        <v>1</v>
      </c>
      <c r="J4" s="29">
        <v>1</v>
      </c>
      <c r="K4" s="29">
        <v>1</v>
      </c>
      <c r="L4" s="30">
        <v>9</v>
      </c>
      <c r="M4" s="30">
        <v>9.00000098764001</v>
      </c>
    </row>
    <row r="5" spans="1:13" ht="12.75" customHeight="1">
      <c r="A5" s="24">
        <v>3</v>
      </c>
      <c r="B5" s="28">
        <v>18</v>
      </c>
      <c r="C5" s="26" t="str">
        <f t="shared" si="0"/>
        <v>Tiia Laisi</v>
      </c>
      <c r="D5" s="27" t="str">
        <f t="shared" si="1"/>
        <v>Tampereen Voimistelijat</v>
      </c>
      <c r="F5" s="29"/>
      <c r="G5" s="29"/>
      <c r="H5" s="29"/>
      <c r="I5" s="29"/>
      <c r="J5" s="29"/>
      <c r="K5" s="29"/>
      <c r="L5" s="30"/>
      <c r="M5" s="30"/>
    </row>
    <row r="6" spans="1:13" ht="12.75" customHeight="1">
      <c r="A6" s="24">
        <v>4</v>
      </c>
      <c r="B6" s="28">
        <v>19</v>
      </c>
      <c r="C6" s="26" t="str">
        <f t="shared" si="0"/>
        <v>Veronika Vuosjoki</v>
      </c>
      <c r="D6" s="27" t="str">
        <f t="shared" si="1"/>
        <v>Tampereen Voimistelijat</v>
      </c>
      <c r="F6" s="29"/>
      <c r="G6" s="29"/>
      <c r="H6" s="29"/>
      <c r="I6" s="29"/>
      <c r="J6" s="29"/>
      <c r="K6" s="29"/>
      <c r="L6" s="30"/>
      <c r="M6" s="30"/>
    </row>
    <row r="7" spans="1:13" ht="12.75" customHeight="1">
      <c r="A7" s="24">
        <v>5</v>
      </c>
      <c r="B7" s="28">
        <v>24</v>
      </c>
      <c r="C7" s="26" t="str">
        <f t="shared" si="0"/>
        <v>Miina Kokkonen</v>
      </c>
      <c r="D7" s="27" t="str">
        <f t="shared" si="1"/>
        <v>Turun Urheiluliitto</v>
      </c>
      <c r="F7" s="29"/>
      <c r="G7" s="29"/>
      <c r="H7" s="29"/>
      <c r="I7" s="29"/>
      <c r="J7" s="29"/>
      <c r="K7" s="29"/>
      <c r="L7" s="30"/>
      <c r="M7" s="30"/>
    </row>
    <row r="8" spans="1:13" ht="12.75" customHeight="1">
      <c r="A8" s="24">
        <v>6</v>
      </c>
      <c r="B8" s="28">
        <v>25</v>
      </c>
      <c r="C8" s="26" t="str">
        <f t="shared" si="0"/>
        <v>Anniina Rautiainen</v>
      </c>
      <c r="D8" s="27" t="str">
        <f t="shared" si="1"/>
        <v>Voimisteluseura Keski-Uusimaa</v>
      </c>
      <c r="F8" s="29"/>
      <c r="G8" s="29"/>
      <c r="H8" s="29"/>
      <c r="I8" s="29"/>
      <c r="J8" s="29"/>
      <c r="K8" s="29"/>
      <c r="L8" s="30"/>
      <c r="M8" s="30"/>
    </row>
    <row r="9" spans="1:13" ht="12.75" customHeight="1">
      <c r="A9" s="24">
        <v>7</v>
      </c>
      <c r="B9" s="28">
        <v>27</v>
      </c>
      <c r="C9" s="26" t="str">
        <f t="shared" si="0"/>
        <v>Julia Darlington</v>
      </c>
      <c r="D9" s="27" t="str">
        <f t="shared" si="1"/>
        <v>Voimisteluseura Kieppi</v>
      </c>
      <c r="F9" s="29"/>
      <c r="G9" s="29"/>
      <c r="H9" s="29"/>
      <c r="I9" s="29"/>
      <c r="J9" s="29"/>
      <c r="K9" s="29"/>
      <c r="L9" s="30"/>
      <c r="M9" s="30"/>
    </row>
    <row r="10" spans="1:13" ht="12.75" customHeight="1">
      <c r="A10" s="24">
        <v>8</v>
      </c>
      <c r="B10" s="33">
        <v>28</v>
      </c>
      <c r="C10" s="26" t="str">
        <f t="shared" si="0"/>
        <v>Patricia Hämäläinen</v>
      </c>
      <c r="D10" s="27" t="str">
        <f t="shared" si="1"/>
        <v>Voimisteluseura Kieppi</v>
      </c>
      <c r="F10" s="29"/>
      <c r="G10" s="29"/>
      <c r="H10" s="29"/>
      <c r="I10" s="29"/>
      <c r="J10" s="29"/>
      <c r="K10" s="29"/>
      <c r="L10" s="30"/>
      <c r="M10" s="30"/>
    </row>
    <row r="11" spans="1:13" ht="12.75" customHeight="1">
      <c r="A11" s="24"/>
      <c r="B11" s="25"/>
      <c r="C11" s="26"/>
      <c r="D11" s="27"/>
      <c r="F11" s="29"/>
      <c r="G11" s="29"/>
      <c r="H11" s="29"/>
      <c r="I11" s="29"/>
      <c r="J11" s="29"/>
      <c r="K11" s="29"/>
      <c r="L11" s="30"/>
      <c r="M11" s="30"/>
    </row>
    <row r="12" spans="1:13" ht="12.75" customHeight="1">
      <c r="A12" s="24"/>
      <c r="C12" s="26"/>
      <c r="D12" s="27"/>
      <c r="F12" s="29"/>
      <c r="G12" s="29"/>
      <c r="H12" s="29"/>
      <c r="I12" s="29"/>
      <c r="J12" s="29"/>
      <c r="K12" s="29"/>
      <c r="L12" s="30"/>
      <c r="M12" s="30"/>
    </row>
    <row r="13" spans="1:13" ht="12.75" customHeight="1">
      <c r="A13" s="24"/>
      <c r="C13" s="26"/>
      <c r="D13" s="27"/>
      <c r="F13" s="29"/>
      <c r="G13" s="29"/>
      <c r="H13" s="29"/>
      <c r="I13" s="29"/>
      <c r="J13" s="29"/>
      <c r="K13" s="29"/>
      <c r="L13" s="30"/>
      <c r="M13" s="30"/>
    </row>
    <row r="14" spans="1:13" ht="12.75" customHeight="1">
      <c r="A14" s="24"/>
      <c r="C14" s="26"/>
      <c r="D14" s="27"/>
      <c r="F14" s="29"/>
      <c r="G14" s="29"/>
      <c r="H14" s="29"/>
      <c r="I14" s="29"/>
      <c r="J14" s="29"/>
      <c r="K14" s="29"/>
      <c r="L14" s="30"/>
      <c r="M14" s="30"/>
    </row>
    <row r="15" spans="1:13" ht="12.75" customHeight="1">
      <c r="A15" s="24"/>
      <c r="C15" s="26"/>
      <c r="D15" s="27"/>
      <c r="F15" s="29"/>
      <c r="G15" s="29"/>
      <c r="H15" s="29"/>
      <c r="I15" s="29"/>
      <c r="J15" s="29"/>
      <c r="K15" s="29"/>
      <c r="L15" s="30"/>
      <c r="M15" s="30"/>
    </row>
    <row r="16" spans="1:13" ht="12.75" customHeight="1">
      <c r="A16" s="24"/>
      <c r="C16" s="26"/>
      <c r="D16" s="27"/>
      <c r="F16" s="29"/>
      <c r="G16" s="29"/>
      <c r="H16" s="29"/>
      <c r="I16" s="29"/>
      <c r="J16" s="29"/>
      <c r="K16" s="29"/>
      <c r="L16" s="30"/>
      <c r="M16" s="30"/>
    </row>
    <row r="17" spans="1:13" ht="12.75" customHeight="1">
      <c r="A17" s="24"/>
      <c r="C17" s="26"/>
      <c r="D17" s="27"/>
      <c r="F17" s="29"/>
      <c r="G17" s="29"/>
      <c r="H17" s="29"/>
      <c r="I17" s="29"/>
      <c r="J17" s="29"/>
      <c r="K17" s="29"/>
      <c r="L17" s="30"/>
      <c r="M17" s="30"/>
    </row>
    <row r="18" spans="1:13" ht="12.75" customHeight="1">
      <c r="A18" s="24"/>
      <c r="C18" s="26"/>
      <c r="D18" s="27"/>
      <c r="F18" s="29"/>
      <c r="G18" s="29"/>
      <c r="H18" s="29"/>
      <c r="I18" s="29"/>
      <c r="J18" s="29"/>
      <c r="K18" s="29"/>
      <c r="L18" s="30"/>
      <c r="M18" s="30"/>
    </row>
    <row r="19" spans="1:13" ht="12.75" customHeight="1">
      <c r="A19" s="24"/>
      <c r="C19" s="26"/>
      <c r="D19" s="27"/>
      <c r="F19" s="29"/>
      <c r="G19" s="29"/>
      <c r="H19" s="29"/>
      <c r="I19" s="29"/>
      <c r="J19" s="29"/>
      <c r="K19" s="29"/>
      <c r="L19" s="30"/>
      <c r="M19" s="30"/>
    </row>
    <row r="20" spans="1:13" ht="12.75" customHeight="1">
      <c r="A20" s="24"/>
      <c r="C20" s="26"/>
      <c r="D20" s="27"/>
      <c r="F20" s="29"/>
      <c r="G20" s="29"/>
      <c r="H20" s="29"/>
      <c r="I20" s="29"/>
      <c r="J20" s="29"/>
      <c r="K20" s="29"/>
      <c r="L20" s="30"/>
      <c r="M20" s="30"/>
    </row>
    <row r="21" spans="1:13" ht="12.75" customHeight="1">
      <c r="A21" s="24"/>
      <c r="C21" s="26"/>
      <c r="D21" s="27"/>
      <c r="F21" s="29"/>
      <c r="G21" s="29"/>
      <c r="H21" s="29"/>
      <c r="I21" s="29"/>
      <c r="J21" s="29"/>
      <c r="K21" s="29"/>
      <c r="L21" s="30"/>
      <c r="M21" s="30"/>
    </row>
    <row r="22" spans="1:13" ht="12.75" customHeight="1">
      <c r="A22" s="24"/>
      <c r="C22" s="26"/>
      <c r="D22" s="27"/>
      <c r="F22" s="29"/>
      <c r="G22" s="29"/>
      <c r="H22" s="29"/>
      <c r="I22" s="29"/>
      <c r="J22" s="29"/>
      <c r="K22" s="29"/>
      <c r="L22" s="30"/>
      <c r="M22" s="30"/>
    </row>
    <row r="23" spans="1:13" ht="12.75" customHeight="1">
      <c r="A23" s="24"/>
      <c r="C23" s="26"/>
      <c r="D23" s="27"/>
      <c r="F23" s="29"/>
      <c r="G23" s="29"/>
      <c r="H23" s="29"/>
      <c r="I23" s="29"/>
      <c r="J23" s="29"/>
      <c r="K23" s="29"/>
      <c r="L23" s="30"/>
      <c r="M23" s="30"/>
    </row>
    <row r="24" spans="1:13" ht="12.75" customHeight="1">
      <c r="A24" s="24"/>
      <c r="C24" s="26"/>
      <c r="D24" s="27"/>
      <c r="F24" s="29"/>
      <c r="G24" s="29"/>
      <c r="H24" s="29"/>
      <c r="I24" s="29"/>
      <c r="J24" s="29"/>
      <c r="K24" s="29"/>
      <c r="L24" s="30"/>
      <c r="M24" s="30"/>
    </row>
    <row r="25" spans="1:13" ht="12.75" customHeight="1">
      <c r="A25" s="24"/>
      <c r="C25" s="26"/>
      <c r="D25" s="27"/>
      <c r="F25" s="29"/>
      <c r="G25" s="29"/>
      <c r="H25" s="29"/>
      <c r="I25" s="29"/>
      <c r="J25" s="29"/>
      <c r="K25" s="29"/>
      <c r="L25" s="30"/>
      <c r="M25" s="30"/>
    </row>
    <row r="26" spans="1:13" ht="12.75" customHeight="1">
      <c r="A26" s="24"/>
      <c r="C26" s="26"/>
      <c r="D26" s="27"/>
      <c r="F26" s="29"/>
      <c r="G26" s="29"/>
      <c r="H26" s="29"/>
      <c r="I26" s="29"/>
      <c r="J26" s="29"/>
      <c r="K26" s="29"/>
      <c r="L26" s="30"/>
      <c r="M26" s="30"/>
    </row>
    <row r="27" spans="1:13" ht="12.75" customHeight="1">
      <c r="A27" s="24"/>
      <c r="C27" s="26"/>
      <c r="D27" s="27"/>
      <c r="F27" s="29"/>
      <c r="G27" s="29"/>
      <c r="H27" s="29"/>
      <c r="I27" s="29"/>
      <c r="J27" s="29"/>
      <c r="K27" s="29"/>
      <c r="L27" s="30"/>
      <c r="M27" s="30"/>
    </row>
    <row r="28" spans="1:13" ht="12.75" customHeight="1">
      <c r="A28" s="24"/>
      <c r="C28" s="26"/>
      <c r="D28" s="27"/>
      <c r="F28" s="29"/>
      <c r="G28" s="29"/>
      <c r="H28" s="29"/>
      <c r="I28" s="29"/>
      <c r="J28" s="29"/>
      <c r="K28" s="29"/>
      <c r="L28" s="30"/>
      <c r="M28" s="30"/>
    </row>
    <row r="29" spans="1:13" ht="12.75" customHeight="1">
      <c r="A29" s="24"/>
      <c r="C29" s="26"/>
      <c r="D29" s="27"/>
      <c r="F29" s="29"/>
      <c r="G29" s="29"/>
      <c r="H29" s="29"/>
      <c r="I29" s="29"/>
      <c r="J29" s="29"/>
      <c r="K29" s="29"/>
      <c r="L29" s="30"/>
      <c r="M29" s="30"/>
    </row>
    <row r="30" spans="1:13" ht="12.75" customHeight="1">
      <c r="A30" s="34"/>
      <c r="B30" s="26"/>
      <c r="C30" s="26"/>
      <c r="D30" s="27"/>
      <c r="F30" s="29"/>
      <c r="G30" s="29"/>
      <c r="H30" s="29"/>
      <c r="I30" s="29"/>
      <c r="J30" s="29"/>
      <c r="K30" s="29"/>
      <c r="L30" s="30"/>
      <c r="M30" s="30"/>
    </row>
    <row r="31" spans="1:13" ht="12.75" customHeight="1">
      <c r="A31" s="34"/>
      <c r="B31" s="26"/>
      <c r="C31" s="26"/>
      <c r="D31" s="27"/>
      <c r="F31" s="29"/>
      <c r="G31" s="29"/>
      <c r="H31" s="29"/>
      <c r="I31" s="29"/>
      <c r="J31" s="29"/>
      <c r="K31" s="29"/>
      <c r="L31" s="30"/>
      <c r="M31" s="30">
        <f aca="true" t="shared" si="2" ref="M31:M59">IF(ISBLANK(J31),"",((F31-K31)+L31))</f>
      </c>
    </row>
    <row r="32" spans="1:13" ht="12.75" customHeight="1">
      <c r="A32" s="34"/>
      <c r="B32" s="26"/>
      <c r="C32" s="26"/>
      <c r="D32" s="27"/>
      <c r="F32" s="29"/>
      <c r="G32" s="29"/>
      <c r="H32" s="29"/>
      <c r="I32" s="29"/>
      <c r="J32" s="29"/>
      <c r="K32" s="29"/>
      <c r="L32" s="30"/>
      <c r="M32" s="30">
        <f t="shared" si="2"/>
      </c>
    </row>
    <row r="33" spans="1:13" ht="12.75" customHeight="1">
      <c r="A33" s="34"/>
      <c r="B33" s="26"/>
      <c r="C33" s="26"/>
      <c r="D33" s="27"/>
      <c r="F33" s="29"/>
      <c r="G33" s="29"/>
      <c r="H33" s="29"/>
      <c r="I33" s="29"/>
      <c r="J33" s="29"/>
      <c r="K33" s="29"/>
      <c r="L33" s="30"/>
      <c r="M33" s="30">
        <f t="shared" si="2"/>
      </c>
    </row>
    <row r="34" spans="1:13" ht="12.75" customHeight="1">
      <c r="A34" s="34"/>
      <c r="B34" s="26"/>
      <c r="C34" s="26"/>
      <c r="D34" s="27"/>
      <c r="F34" s="29"/>
      <c r="G34" s="29"/>
      <c r="H34" s="29"/>
      <c r="I34" s="29"/>
      <c r="J34" s="29"/>
      <c r="K34" s="29"/>
      <c r="L34" s="30"/>
      <c r="M34" s="30">
        <f t="shared" si="2"/>
      </c>
    </row>
    <row r="35" spans="1:13" ht="12.75" customHeight="1">
      <c r="A35" s="34"/>
      <c r="B35" s="26"/>
      <c r="C35" s="26"/>
      <c r="D35" s="27"/>
      <c r="F35" s="29"/>
      <c r="G35" s="29"/>
      <c r="H35" s="29"/>
      <c r="I35" s="29"/>
      <c r="J35" s="29"/>
      <c r="K35" s="29"/>
      <c r="L35" s="30"/>
      <c r="M35" s="30">
        <f t="shared" si="2"/>
      </c>
    </row>
    <row r="36" spans="1:13" ht="12.75" customHeight="1">
      <c r="A36" s="34"/>
      <c r="B36" s="26"/>
      <c r="C36" s="26"/>
      <c r="D36" s="27"/>
      <c r="F36" s="29"/>
      <c r="G36" s="29"/>
      <c r="H36" s="29"/>
      <c r="I36" s="29"/>
      <c r="J36" s="29"/>
      <c r="K36" s="29"/>
      <c r="L36" s="30"/>
      <c r="M36" s="30">
        <f t="shared" si="2"/>
      </c>
    </row>
    <row r="37" spans="1:13" ht="12.75" customHeight="1">
      <c r="A37" s="34"/>
      <c r="B37" s="26"/>
      <c r="C37" s="26"/>
      <c r="D37" s="27"/>
      <c r="F37" s="29"/>
      <c r="G37" s="29"/>
      <c r="H37" s="29"/>
      <c r="I37" s="29"/>
      <c r="J37" s="29"/>
      <c r="K37" s="29"/>
      <c r="L37" s="30"/>
      <c r="M37" s="30">
        <f t="shared" si="2"/>
      </c>
    </row>
    <row r="38" spans="1:13" ht="12.75" customHeight="1">
      <c r="A38" s="34"/>
      <c r="B38" s="26"/>
      <c r="C38" s="26"/>
      <c r="D38" s="27"/>
      <c r="F38" s="29"/>
      <c r="G38" s="29"/>
      <c r="H38" s="29"/>
      <c r="I38" s="29"/>
      <c r="J38" s="29"/>
      <c r="K38" s="29"/>
      <c r="L38" s="30"/>
      <c r="M38" s="30">
        <f t="shared" si="2"/>
      </c>
    </row>
    <row r="39" spans="1:13" ht="12.75" customHeight="1">
      <c r="A39" s="34"/>
      <c r="B39" s="26"/>
      <c r="C39" s="26"/>
      <c r="D39" s="27"/>
      <c r="F39" s="29"/>
      <c r="G39" s="29"/>
      <c r="H39" s="29"/>
      <c r="I39" s="29"/>
      <c r="J39" s="29"/>
      <c r="K39" s="29"/>
      <c r="L39" s="30"/>
      <c r="M39" s="30">
        <f t="shared" si="2"/>
      </c>
    </row>
    <row r="40" spans="1:13" ht="12.75" customHeight="1">
      <c r="A40" s="34"/>
      <c r="B40" s="26"/>
      <c r="C40" s="26"/>
      <c r="D40" s="27"/>
      <c r="F40" s="29"/>
      <c r="G40" s="29"/>
      <c r="H40" s="29"/>
      <c r="I40" s="29"/>
      <c r="J40" s="29"/>
      <c r="K40" s="29"/>
      <c r="L40" s="30"/>
      <c r="M40" s="30">
        <f t="shared" si="2"/>
      </c>
    </row>
    <row r="41" spans="1:13" ht="12.75" customHeight="1">
      <c r="A41" s="34"/>
      <c r="B41" s="26"/>
      <c r="C41" s="26"/>
      <c r="D41" s="27"/>
      <c r="F41" s="29"/>
      <c r="G41" s="29"/>
      <c r="H41" s="29"/>
      <c r="I41" s="29"/>
      <c r="J41" s="29"/>
      <c r="K41" s="29"/>
      <c r="L41" s="30"/>
      <c r="M41" s="30">
        <f t="shared" si="2"/>
      </c>
    </row>
    <row r="42" spans="1:13" ht="12.75" customHeight="1">
      <c r="A42" s="34"/>
      <c r="B42" s="26"/>
      <c r="C42" s="26"/>
      <c r="D42" s="27"/>
      <c r="F42" s="29"/>
      <c r="G42" s="29"/>
      <c r="H42" s="29"/>
      <c r="I42" s="29"/>
      <c r="J42" s="29"/>
      <c r="K42" s="29"/>
      <c r="L42" s="30"/>
      <c r="M42" s="30">
        <f t="shared" si="2"/>
      </c>
    </row>
    <row r="43" spans="1:13" ht="12.75" customHeight="1">
      <c r="A43" s="34"/>
      <c r="B43" s="26"/>
      <c r="C43" s="26"/>
      <c r="D43" s="27"/>
      <c r="F43" s="29"/>
      <c r="G43" s="29"/>
      <c r="H43" s="29"/>
      <c r="I43" s="29"/>
      <c r="J43" s="29"/>
      <c r="K43" s="29"/>
      <c r="L43" s="30"/>
      <c r="M43" s="30">
        <f t="shared" si="2"/>
      </c>
    </row>
    <row r="44" spans="1:13" ht="12.75" customHeight="1">
      <c r="A44" s="34"/>
      <c r="B44" s="26"/>
      <c r="C44" s="26"/>
      <c r="D44" s="27"/>
      <c r="F44" s="29"/>
      <c r="G44" s="29"/>
      <c r="H44" s="29"/>
      <c r="I44" s="29"/>
      <c r="J44" s="29"/>
      <c r="K44" s="29"/>
      <c r="L44" s="30"/>
      <c r="M44" s="30">
        <f t="shared" si="2"/>
      </c>
    </row>
    <row r="45" spans="1:13" ht="12.75" customHeight="1">
      <c r="A45" s="34"/>
      <c r="B45" s="26"/>
      <c r="C45" s="26"/>
      <c r="D45" s="27"/>
      <c r="F45" s="29"/>
      <c r="G45" s="29"/>
      <c r="H45" s="29"/>
      <c r="I45" s="29"/>
      <c r="J45" s="29"/>
      <c r="K45" s="29"/>
      <c r="L45" s="30"/>
      <c r="M45" s="30">
        <f t="shared" si="2"/>
      </c>
    </row>
    <row r="46" spans="1:13" ht="12.75" customHeight="1">
      <c r="A46" s="34"/>
      <c r="B46" s="26"/>
      <c r="C46" s="26"/>
      <c r="D46" s="27"/>
      <c r="F46" s="29"/>
      <c r="G46" s="29"/>
      <c r="H46" s="29"/>
      <c r="I46" s="29"/>
      <c r="J46" s="29"/>
      <c r="K46" s="29"/>
      <c r="L46" s="30"/>
      <c r="M46" s="30">
        <f t="shared" si="2"/>
      </c>
    </row>
    <row r="47" spans="1:13" ht="12.75" customHeight="1">
      <c r="A47" s="34"/>
      <c r="B47" s="26"/>
      <c r="C47" s="26"/>
      <c r="D47" s="27"/>
      <c r="F47" s="29"/>
      <c r="G47" s="29"/>
      <c r="H47" s="29"/>
      <c r="I47" s="29"/>
      <c r="J47" s="29"/>
      <c r="K47" s="29"/>
      <c r="L47" s="30"/>
      <c r="M47" s="30">
        <f t="shared" si="2"/>
      </c>
    </row>
    <row r="48" spans="1:13" ht="12.75" customHeight="1">
      <c r="A48" s="34"/>
      <c r="B48" s="26"/>
      <c r="C48" s="26"/>
      <c r="D48" s="27"/>
      <c r="F48" s="29"/>
      <c r="G48" s="29"/>
      <c r="H48" s="29"/>
      <c r="I48" s="29"/>
      <c r="J48" s="29"/>
      <c r="K48" s="29"/>
      <c r="L48" s="30"/>
      <c r="M48" s="30">
        <f t="shared" si="2"/>
      </c>
    </row>
    <row r="49" spans="1:13" ht="12.75" customHeight="1">
      <c r="A49" s="34"/>
      <c r="B49" s="26"/>
      <c r="C49" s="26"/>
      <c r="D49" s="27"/>
      <c r="F49" s="29"/>
      <c r="G49" s="29"/>
      <c r="H49" s="29"/>
      <c r="I49" s="29"/>
      <c r="J49" s="29"/>
      <c r="K49" s="29"/>
      <c r="L49" s="30"/>
      <c r="M49" s="30">
        <f t="shared" si="2"/>
      </c>
    </row>
    <row r="50" spans="1:13" ht="12.75" customHeight="1">
      <c r="A50" s="34"/>
      <c r="B50" s="26"/>
      <c r="C50" s="26"/>
      <c r="D50" s="27"/>
      <c r="F50" s="29"/>
      <c r="G50" s="29"/>
      <c r="H50" s="29"/>
      <c r="I50" s="29"/>
      <c r="J50" s="29"/>
      <c r="K50" s="29"/>
      <c r="L50" s="30"/>
      <c r="M50" s="30">
        <f t="shared" si="2"/>
      </c>
    </row>
    <row r="51" spans="1:13" ht="12.75" customHeight="1">
      <c r="A51" s="34"/>
      <c r="B51" s="26"/>
      <c r="C51" s="26"/>
      <c r="D51" s="27"/>
      <c r="F51" s="29"/>
      <c r="G51" s="29"/>
      <c r="H51" s="29"/>
      <c r="I51" s="29"/>
      <c r="J51" s="29"/>
      <c r="K51" s="29"/>
      <c r="L51" s="30"/>
      <c r="M51" s="30">
        <f t="shared" si="2"/>
      </c>
    </row>
    <row r="52" spans="1:13" ht="12.75" customHeight="1">
      <c r="A52" s="34"/>
      <c r="B52" s="26"/>
      <c r="C52" s="26"/>
      <c r="D52" s="27"/>
      <c r="F52" s="29"/>
      <c r="G52" s="29"/>
      <c r="H52" s="29"/>
      <c r="I52" s="29"/>
      <c r="J52" s="29"/>
      <c r="K52" s="29"/>
      <c r="L52" s="30"/>
      <c r="M52" s="30">
        <f t="shared" si="2"/>
      </c>
    </row>
    <row r="53" spans="1:13" ht="12.75" customHeight="1">
      <c r="A53" s="34"/>
      <c r="B53" s="26"/>
      <c r="C53" s="26"/>
      <c r="D53" s="27"/>
      <c r="F53" s="29"/>
      <c r="G53" s="29"/>
      <c r="H53" s="29"/>
      <c r="I53" s="29"/>
      <c r="J53" s="29"/>
      <c r="K53" s="29"/>
      <c r="L53" s="30"/>
      <c r="M53" s="30">
        <f t="shared" si="2"/>
      </c>
    </row>
    <row r="54" spans="1:13" ht="12.75" customHeight="1">
      <c r="A54" s="34"/>
      <c r="B54" s="26"/>
      <c r="C54" s="26"/>
      <c r="D54" s="27"/>
      <c r="F54" s="29"/>
      <c r="G54" s="29"/>
      <c r="H54" s="29"/>
      <c r="I54" s="29"/>
      <c r="J54" s="29"/>
      <c r="K54" s="29"/>
      <c r="L54" s="30"/>
      <c r="M54" s="30">
        <f t="shared" si="2"/>
      </c>
    </row>
    <row r="55" spans="1:13" ht="12.75" customHeight="1">
      <c r="A55" s="34"/>
      <c r="B55" s="26"/>
      <c r="C55" s="26"/>
      <c r="D55" s="27"/>
      <c r="F55" s="29"/>
      <c r="G55" s="29"/>
      <c r="H55" s="29"/>
      <c r="I55" s="29"/>
      <c r="J55" s="29"/>
      <c r="K55" s="29"/>
      <c r="L55" s="30"/>
      <c r="M55" s="30">
        <f t="shared" si="2"/>
      </c>
    </row>
    <row r="56" spans="1:13" ht="12.75" customHeight="1">
      <c r="A56" s="34"/>
      <c r="B56" s="26"/>
      <c r="C56" s="26"/>
      <c r="D56" s="27"/>
      <c r="F56" s="29"/>
      <c r="G56" s="29"/>
      <c r="H56" s="29"/>
      <c r="I56" s="29"/>
      <c r="J56" s="29"/>
      <c r="K56" s="29"/>
      <c r="L56" s="30"/>
      <c r="M56" s="30">
        <f t="shared" si="2"/>
      </c>
    </row>
    <row r="57" spans="1:13" ht="12.75" customHeight="1">
      <c r="A57" s="34"/>
      <c r="B57" s="26"/>
      <c r="C57" s="26"/>
      <c r="D57" s="27"/>
      <c r="F57" s="29"/>
      <c r="G57" s="29"/>
      <c r="H57" s="29"/>
      <c r="I57" s="29"/>
      <c r="J57" s="29"/>
      <c r="K57" s="29"/>
      <c r="L57" s="30"/>
      <c r="M57" s="30">
        <f t="shared" si="2"/>
      </c>
    </row>
    <row r="58" spans="1:13" ht="12.75" customHeight="1">
      <c r="A58" s="34"/>
      <c r="B58" s="26"/>
      <c r="C58" s="26"/>
      <c r="D58" s="27"/>
      <c r="F58" s="29"/>
      <c r="G58" s="29"/>
      <c r="H58" s="29"/>
      <c r="I58" s="29"/>
      <c r="J58" s="29"/>
      <c r="K58" s="29"/>
      <c r="L58" s="30"/>
      <c r="M58" s="30">
        <f t="shared" si="2"/>
      </c>
    </row>
    <row r="59" spans="1:13" ht="12.75" customHeight="1">
      <c r="A59" s="34"/>
      <c r="B59" s="26"/>
      <c r="C59" s="26"/>
      <c r="D59" s="27"/>
      <c r="F59" s="29"/>
      <c r="G59" s="29"/>
      <c r="H59" s="29"/>
      <c r="I59" s="29"/>
      <c r="J59" s="29"/>
      <c r="K59" s="29"/>
      <c r="L59" s="30"/>
      <c r="M59" s="30">
        <f t="shared" si="2"/>
      </c>
    </row>
    <row r="60" spans="1:13" ht="12.75" customHeight="1">
      <c r="A60" s="34"/>
      <c r="B60" s="26"/>
      <c r="C60" s="26"/>
      <c r="D60" s="27"/>
      <c r="F60" s="29"/>
      <c r="G60" s="29"/>
      <c r="H60" s="29"/>
      <c r="I60" s="29"/>
      <c r="J60" s="29"/>
      <c r="K60" s="29"/>
      <c r="L60" s="30"/>
      <c r="M60" s="30"/>
    </row>
    <row r="61" spans="1:13" ht="12.75" customHeight="1">
      <c r="A61" s="34"/>
      <c r="B61" s="26"/>
      <c r="C61" s="26"/>
      <c r="D61" s="27"/>
      <c r="F61" s="29"/>
      <c r="G61" s="29"/>
      <c r="H61" s="29"/>
      <c r="I61" s="29"/>
      <c r="J61" s="29"/>
      <c r="K61" s="29"/>
      <c r="L61" s="30"/>
      <c r="M61" s="30"/>
    </row>
    <row r="62" spans="1:13" ht="12.75" customHeight="1">
      <c r="A62" s="34"/>
      <c r="B62" s="26"/>
      <c r="C62" s="26"/>
      <c r="D62" s="27"/>
      <c r="F62" s="29"/>
      <c r="G62" s="29"/>
      <c r="H62" s="29"/>
      <c r="I62" s="29"/>
      <c r="J62" s="29"/>
      <c r="K62" s="29"/>
      <c r="L62" s="30"/>
      <c r="M62" s="30"/>
    </row>
    <row r="63" spans="1:13" ht="12.75" customHeight="1">
      <c r="A63" s="34"/>
      <c r="B63" s="26"/>
      <c r="C63" s="26"/>
      <c r="D63" s="27"/>
      <c r="F63" s="29"/>
      <c r="G63" s="29"/>
      <c r="H63" s="29"/>
      <c r="I63" s="29"/>
      <c r="J63" s="29"/>
      <c r="K63" s="29"/>
      <c r="L63" s="30"/>
      <c r="M63" s="30"/>
    </row>
    <row r="64" spans="1:13" ht="12.75" customHeight="1">
      <c r="A64" s="34"/>
      <c r="B64" s="26"/>
      <c r="C64" s="26"/>
      <c r="D64" s="27"/>
      <c r="F64" s="29"/>
      <c r="G64" s="29"/>
      <c r="H64" s="29"/>
      <c r="I64" s="29"/>
      <c r="J64" s="29"/>
      <c r="K64" s="29"/>
      <c r="L64" s="30"/>
      <c r="M64" s="30"/>
    </row>
    <row r="65" spans="1:13" ht="12.75" customHeight="1">
      <c r="A65" s="34"/>
      <c r="B65" s="26"/>
      <c r="C65" s="26"/>
      <c r="D65" s="27"/>
      <c r="F65" s="29"/>
      <c r="G65" s="29"/>
      <c r="H65" s="29"/>
      <c r="I65" s="29"/>
      <c r="J65" s="29"/>
      <c r="K65" s="29"/>
      <c r="L65" s="30"/>
      <c r="M65" s="30"/>
    </row>
    <row r="66" spans="1:13" ht="12.75" customHeight="1">
      <c r="A66" s="34"/>
      <c r="B66" s="26"/>
      <c r="C66" s="26"/>
      <c r="D66" s="27"/>
      <c r="F66" s="29"/>
      <c r="G66" s="29"/>
      <c r="H66" s="29"/>
      <c r="I66" s="29"/>
      <c r="J66" s="29"/>
      <c r="K66" s="29"/>
      <c r="L66" s="30"/>
      <c r="M66" s="30"/>
    </row>
    <row r="67" spans="1:13" ht="12.75" customHeight="1">
      <c r="A67" s="34"/>
      <c r="B67" s="26"/>
      <c r="C67" s="26"/>
      <c r="D67" s="27"/>
      <c r="F67" s="29"/>
      <c r="G67" s="29"/>
      <c r="H67" s="29"/>
      <c r="I67" s="29"/>
      <c r="J67" s="29"/>
      <c r="K67" s="29"/>
      <c r="L67" s="30"/>
      <c r="M67" s="30"/>
    </row>
    <row r="68" spans="1:13" ht="12.75" customHeight="1">
      <c r="A68" s="34"/>
      <c r="B68" s="26"/>
      <c r="C68" s="26"/>
      <c r="D68" s="27"/>
      <c r="F68" s="29"/>
      <c r="G68" s="29"/>
      <c r="H68" s="29"/>
      <c r="I68" s="29"/>
      <c r="J68" s="29"/>
      <c r="K68" s="29"/>
      <c r="L68" s="30"/>
      <c r="M68" s="30"/>
    </row>
    <row r="69" spans="1:13" ht="12.75" customHeight="1">
      <c r="A69" s="34"/>
      <c r="B69" s="26"/>
      <c r="C69" s="26"/>
      <c r="D69" s="27"/>
      <c r="F69" s="29"/>
      <c r="G69" s="29"/>
      <c r="H69" s="29"/>
      <c r="I69" s="29"/>
      <c r="J69" s="29"/>
      <c r="K69" s="29"/>
      <c r="L69" s="30"/>
      <c r="M69" s="30"/>
    </row>
    <row r="70" spans="1:13" ht="12.75" customHeight="1">
      <c r="A70" s="34"/>
      <c r="B70" s="26"/>
      <c r="C70" s="26"/>
      <c r="D70" s="27"/>
      <c r="F70" s="29"/>
      <c r="G70" s="29"/>
      <c r="H70" s="29"/>
      <c r="I70" s="29"/>
      <c r="J70" s="29"/>
      <c r="K70" s="29"/>
      <c r="L70" s="30"/>
      <c r="M70" s="30"/>
    </row>
    <row r="71" spans="1:13" ht="12.75" customHeight="1">
      <c r="A71" s="34"/>
      <c r="B71" s="26"/>
      <c r="C71" s="26"/>
      <c r="D71" s="27"/>
      <c r="F71" s="29"/>
      <c r="G71" s="29"/>
      <c r="H71" s="29"/>
      <c r="I71" s="29"/>
      <c r="J71" s="29"/>
      <c r="K71" s="29"/>
      <c r="L71" s="30"/>
      <c r="M71" s="30"/>
    </row>
    <row r="72" spans="1:13" ht="12.75" customHeight="1">
      <c r="A72" s="34"/>
      <c r="B72" s="26"/>
      <c r="C72" s="26"/>
      <c r="D72" s="27"/>
      <c r="F72" s="29"/>
      <c r="G72" s="29"/>
      <c r="H72" s="29"/>
      <c r="I72" s="29"/>
      <c r="J72" s="29"/>
      <c r="K72" s="29"/>
      <c r="L72" s="30"/>
      <c r="M72" s="30"/>
    </row>
    <row r="73" spans="1:13" ht="12.75" customHeight="1">
      <c r="A73" s="34"/>
      <c r="B73" s="26"/>
      <c r="C73" s="26"/>
      <c r="D73" s="27"/>
      <c r="F73" s="29"/>
      <c r="G73" s="29"/>
      <c r="H73" s="29"/>
      <c r="I73" s="29"/>
      <c r="J73" s="29"/>
      <c r="K73" s="29"/>
      <c r="L73" s="30"/>
      <c r="M73" s="30"/>
    </row>
    <row r="74" spans="1:13" ht="12.75" customHeight="1">
      <c r="A74" s="34"/>
      <c r="B74" s="26"/>
      <c r="C74" s="26"/>
      <c r="D74" s="27"/>
      <c r="F74" s="29"/>
      <c r="G74" s="29"/>
      <c r="H74" s="29"/>
      <c r="I74" s="29"/>
      <c r="J74" s="29"/>
      <c r="K74" s="29"/>
      <c r="L74" s="30"/>
      <c r="M74" s="30"/>
    </row>
    <row r="75" spans="1:13" ht="12.75" customHeight="1">
      <c r="A75" s="34"/>
      <c r="B75" s="26"/>
      <c r="C75" s="26"/>
      <c r="D75" s="27"/>
      <c r="F75" s="29"/>
      <c r="G75" s="29"/>
      <c r="H75" s="29"/>
      <c r="I75" s="29"/>
      <c r="J75" s="29"/>
      <c r="K75" s="29"/>
      <c r="L75" s="30"/>
      <c r="M75" s="30"/>
    </row>
    <row r="76" spans="1:13" ht="12.75" customHeight="1">
      <c r="A76" s="34"/>
      <c r="B76" s="26"/>
      <c r="C76" s="26"/>
      <c r="D76" s="27"/>
      <c r="F76" s="29"/>
      <c r="G76" s="29"/>
      <c r="H76" s="29"/>
      <c r="I76" s="29"/>
      <c r="J76" s="29"/>
      <c r="K76" s="29"/>
      <c r="L76" s="30"/>
      <c r="M76" s="30"/>
    </row>
    <row r="77" spans="1:13" ht="12.75" customHeight="1">
      <c r="A77" s="34"/>
      <c r="B77" s="26"/>
      <c r="C77" s="26"/>
      <c r="D77" s="27"/>
      <c r="F77" s="29"/>
      <c r="G77" s="29"/>
      <c r="H77" s="29"/>
      <c r="I77" s="29"/>
      <c r="J77" s="29"/>
      <c r="K77" s="29"/>
      <c r="L77" s="30"/>
      <c r="M77" s="30"/>
    </row>
    <row r="78" spans="1:13" ht="12.75" customHeight="1">
      <c r="A78" s="34"/>
      <c r="B78" s="26"/>
      <c r="C78" s="26"/>
      <c r="D78" s="27"/>
      <c r="F78" s="29"/>
      <c r="G78" s="29"/>
      <c r="H78" s="29"/>
      <c r="I78" s="29"/>
      <c r="J78" s="29"/>
      <c r="K78" s="29"/>
      <c r="L78" s="30"/>
      <c r="M78" s="30"/>
    </row>
    <row r="79" spans="1:13" ht="12.75" customHeight="1">
      <c r="A79" s="34"/>
      <c r="B79" s="26"/>
      <c r="C79" s="26"/>
      <c r="D79" s="27"/>
      <c r="F79" s="29"/>
      <c r="G79" s="29"/>
      <c r="H79" s="29"/>
      <c r="I79" s="29"/>
      <c r="J79" s="29"/>
      <c r="K79" s="29"/>
      <c r="L79" s="30"/>
      <c r="M79" s="30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.75" customHeight="1"/>
  <cols>
    <col min="1" max="1" width="3.421875" style="0" customWidth="1"/>
    <col min="2" max="2" width="4.28125" style="0" customWidth="1"/>
    <col min="3" max="3" width="19.421875" style="0" customWidth="1"/>
    <col min="4" max="4" width="28.140625" style="0" customWidth="1"/>
    <col min="5" max="5" width="5.57421875" style="0" customWidth="1"/>
    <col min="6" max="11" width="4.8515625" style="0" customWidth="1"/>
    <col min="12" max="12" width="6.28125" style="0" customWidth="1"/>
    <col min="13" max="13" width="11.140625" style="0" customWidth="1"/>
    <col min="14" max="14" width="32.421875" style="0" customWidth="1"/>
    <col min="15" max="19" width="17.140625" style="0" customWidth="1"/>
  </cols>
  <sheetData>
    <row r="1" spans="1:19" ht="23.25">
      <c r="A1" s="332" t="s">
        <v>100</v>
      </c>
      <c r="B1" s="333"/>
      <c r="C1" s="333"/>
      <c r="D1" s="1"/>
      <c r="E1" s="1">
        <v>105</v>
      </c>
      <c r="F1" s="35"/>
      <c r="G1" s="3"/>
      <c r="H1" s="3"/>
      <c r="I1" s="36"/>
      <c r="J1" s="3"/>
      <c r="K1" s="36"/>
      <c r="L1" s="4"/>
      <c r="M1" s="5" t="s">
        <v>0</v>
      </c>
      <c r="N1" s="37"/>
      <c r="O1" s="38"/>
      <c r="P1" s="38"/>
      <c r="Q1" s="39"/>
      <c r="R1" s="38"/>
      <c r="S1" s="40"/>
    </row>
    <row r="2" spans="1:14" ht="12.75" customHeight="1">
      <c r="A2" s="8">
        <v>0</v>
      </c>
      <c r="B2" s="9" t="s">
        <v>201</v>
      </c>
      <c r="C2" s="10" t="s">
        <v>13</v>
      </c>
      <c r="D2" s="10" t="s">
        <v>283</v>
      </c>
      <c r="E2" s="10" t="s">
        <v>36</v>
      </c>
      <c r="F2" s="11" t="s">
        <v>39</v>
      </c>
      <c r="G2" s="12" t="s">
        <v>12</v>
      </c>
      <c r="H2" s="13" t="s">
        <v>10</v>
      </c>
      <c r="I2" s="14" t="s">
        <v>16</v>
      </c>
      <c r="J2" s="15" t="s">
        <v>14</v>
      </c>
      <c r="K2" s="16" t="s">
        <v>24</v>
      </c>
      <c r="L2" s="17" t="s">
        <v>40</v>
      </c>
      <c r="M2" s="10" t="s">
        <v>145</v>
      </c>
      <c r="N2" s="10"/>
    </row>
    <row r="3" spans="1:13" ht="12.75" customHeight="1">
      <c r="A3" s="41">
        <v>1</v>
      </c>
      <c r="B3" s="25">
        <v>4</v>
      </c>
      <c r="C3" s="26" t="str">
        <f aca="true" t="shared" si="0" ref="C3:C10">VLOOKUP($B3,nimilista,2,FALSE)</f>
        <v>Maija Leinonen</v>
      </c>
      <c r="D3" s="27" t="str">
        <f aca="true" t="shared" si="1" ref="D3:D10">VLOOKUP($B3,nimilista,5,FALSE)</f>
        <v>Alppilan Salamat</v>
      </c>
      <c r="F3" s="29"/>
      <c r="G3" s="29"/>
      <c r="H3" s="29"/>
      <c r="I3" s="29"/>
      <c r="J3" s="29"/>
      <c r="K3" s="29"/>
      <c r="L3" s="30"/>
      <c r="M3" s="30"/>
    </row>
    <row r="4" spans="1:13" ht="12.75" customHeight="1">
      <c r="A4" s="41">
        <v>2</v>
      </c>
      <c r="B4" s="28">
        <v>6</v>
      </c>
      <c r="C4" s="26" t="str">
        <f t="shared" si="0"/>
        <v>Nea Kinnunen</v>
      </c>
      <c r="D4" s="27" t="str">
        <f t="shared" si="1"/>
        <v>Alppilan Salamat</v>
      </c>
      <c r="F4" s="29"/>
      <c r="G4" s="29"/>
      <c r="H4" s="29"/>
      <c r="I4" s="29"/>
      <c r="J4" s="29"/>
      <c r="K4" s="29"/>
      <c r="L4" s="30"/>
      <c r="M4" s="30"/>
    </row>
    <row r="5" spans="1:13" ht="12.75" customHeight="1">
      <c r="A5" s="41">
        <v>3</v>
      </c>
      <c r="B5" s="28">
        <v>15</v>
      </c>
      <c r="C5" s="26" t="str">
        <f t="shared" si="0"/>
        <v>Viivi Immonen</v>
      </c>
      <c r="D5" s="27" t="str">
        <f t="shared" si="1"/>
        <v>Suomen Taitovoimistelu Klubi</v>
      </c>
      <c r="F5" s="29"/>
      <c r="G5" s="29"/>
      <c r="H5" s="29"/>
      <c r="I5" s="29"/>
      <c r="J5" s="29"/>
      <c r="K5" s="29"/>
      <c r="L5" s="30"/>
      <c r="M5" s="30"/>
    </row>
    <row r="6" spans="1:13" ht="12.75" customHeight="1">
      <c r="A6" s="41">
        <v>4</v>
      </c>
      <c r="B6" s="28">
        <v>17</v>
      </c>
      <c r="C6" s="26" t="str">
        <f t="shared" si="0"/>
        <v>Suvi Karumo</v>
      </c>
      <c r="D6" s="27" t="str">
        <f t="shared" si="1"/>
        <v>Tampereen Voimistelijat</v>
      </c>
      <c r="F6" s="29">
        <v>4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30">
        <v>9</v>
      </c>
      <c r="M6" s="30">
        <v>12.000001459833</v>
      </c>
    </row>
    <row r="7" spans="1:13" ht="12.75" customHeight="1">
      <c r="A7" s="41">
        <v>5</v>
      </c>
      <c r="B7" s="28">
        <v>19</v>
      </c>
      <c r="C7" s="26" t="str">
        <f t="shared" si="0"/>
        <v>Veronika Vuosjoki</v>
      </c>
      <c r="D7" s="27" t="str">
        <f t="shared" si="1"/>
        <v>Tampereen Voimistelijat</v>
      </c>
      <c r="F7" s="29"/>
      <c r="G7" s="29"/>
      <c r="H7" s="29"/>
      <c r="I7" s="29"/>
      <c r="J7" s="29"/>
      <c r="K7" s="29"/>
      <c r="L7" s="30"/>
      <c r="M7" s="30"/>
    </row>
    <row r="8" spans="1:13" ht="12.75" customHeight="1">
      <c r="A8" s="41">
        <v>6</v>
      </c>
      <c r="B8" s="28">
        <v>20</v>
      </c>
      <c r="C8" s="26" t="str">
        <f t="shared" si="0"/>
        <v>Alexandra Ivanova</v>
      </c>
      <c r="D8" s="27" t="str">
        <f t="shared" si="1"/>
        <v>Turun Pyrkivä</v>
      </c>
      <c r="F8" s="29"/>
      <c r="G8" s="29"/>
      <c r="H8" s="29"/>
      <c r="I8" s="29"/>
      <c r="J8" s="29"/>
      <c r="K8" s="29"/>
      <c r="L8" s="30"/>
      <c r="M8" s="30"/>
    </row>
    <row r="9" spans="1:13" ht="12.75" customHeight="1">
      <c r="A9" s="41">
        <v>7</v>
      </c>
      <c r="B9" s="28">
        <v>25</v>
      </c>
      <c r="C9" s="26" t="str">
        <f t="shared" si="0"/>
        <v>Anniina Rautiainen</v>
      </c>
      <c r="D9" s="27" t="str">
        <f t="shared" si="1"/>
        <v>Voimisteluseura Keski-Uusimaa</v>
      </c>
      <c r="F9" s="29"/>
      <c r="G9" s="29"/>
      <c r="H9" s="29"/>
      <c r="I9" s="29"/>
      <c r="J9" s="29"/>
      <c r="K9" s="29"/>
      <c r="L9" s="30"/>
      <c r="M9" s="30"/>
    </row>
    <row r="10" spans="1:13" ht="12.75" customHeight="1">
      <c r="A10" s="41">
        <v>8</v>
      </c>
      <c r="B10" s="33">
        <v>28</v>
      </c>
      <c r="C10" s="26" t="str">
        <f t="shared" si="0"/>
        <v>Patricia Hämäläinen</v>
      </c>
      <c r="D10" s="27" t="str">
        <f t="shared" si="1"/>
        <v>Voimisteluseura Kieppi</v>
      </c>
      <c r="F10" s="29"/>
      <c r="G10" s="29"/>
      <c r="H10" s="29"/>
      <c r="I10" s="29"/>
      <c r="J10" s="29"/>
      <c r="K10" s="29"/>
      <c r="L10" s="30"/>
      <c r="M10" s="30"/>
    </row>
    <row r="11" spans="1:13" ht="12.75" customHeight="1">
      <c r="A11" s="42"/>
      <c r="B11" s="40"/>
      <c r="C11" s="26"/>
      <c r="D11" s="27"/>
      <c r="F11" s="29"/>
      <c r="G11" s="29"/>
      <c r="H11" s="29"/>
      <c r="I11" s="29"/>
      <c r="J11" s="29"/>
      <c r="K11" s="29"/>
      <c r="L11" s="30"/>
      <c r="M11" s="30">
        <f aca="true" t="shared" si="2" ref="M11:M40">IF(ISBLANK(J11),"",((F11-K11)+L11))</f>
      </c>
    </row>
    <row r="12" spans="1:13" ht="12.75" customHeight="1">
      <c r="A12" s="42"/>
      <c r="B12" s="26"/>
      <c r="C12" s="26"/>
      <c r="D12" s="27"/>
      <c r="F12" s="29"/>
      <c r="G12" s="29"/>
      <c r="H12" s="29"/>
      <c r="I12" s="29"/>
      <c r="J12" s="29"/>
      <c r="K12" s="29"/>
      <c r="L12" s="30"/>
      <c r="M12" s="30">
        <f t="shared" si="2"/>
      </c>
    </row>
    <row r="13" spans="1:13" ht="12.75" customHeight="1">
      <c r="A13" s="42"/>
      <c r="B13" s="26"/>
      <c r="C13" s="26"/>
      <c r="D13" s="27"/>
      <c r="F13" s="29"/>
      <c r="G13" s="29"/>
      <c r="H13" s="29"/>
      <c r="I13" s="29"/>
      <c r="J13" s="29"/>
      <c r="K13" s="29"/>
      <c r="L13" s="30"/>
      <c r="M13" s="30">
        <f t="shared" si="2"/>
      </c>
    </row>
    <row r="14" spans="1:13" ht="12.75" customHeight="1">
      <c r="A14" s="42"/>
      <c r="B14" s="26"/>
      <c r="C14" s="26"/>
      <c r="D14" s="27"/>
      <c r="F14" s="29"/>
      <c r="G14" s="29"/>
      <c r="H14" s="29"/>
      <c r="I14" s="29"/>
      <c r="J14" s="29"/>
      <c r="K14" s="29"/>
      <c r="L14" s="30"/>
      <c r="M14" s="30">
        <f t="shared" si="2"/>
      </c>
    </row>
    <row r="15" spans="1:13" ht="12.75" customHeight="1">
      <c r="A15" s="42"/>
      <c r="B15" s="26"/>
      <c r="C15" s="26"/>
      <c r="D15" s="27"/>
      <c r="F15" s="29"/>
      <c r="G15" s="29"/>
      <c r="H15" s="29"/>
      <c r="I15" s="29"/>
      <c r="J15" s="29"/>
      <c r="K15" s="29"/>
      <c r="L15" s="30"/>
      <c r="M15" s="30">
        <f t="shared" si="2"/>
      </c>
    </row>
    <row r="16" spans="1:13" ht="12.75" customHeight="1">
      <c r="A16" s="42"/>
      <c r="B16" s="26"/>
      <c r="C16" s="26"/>
      <c r="D16" s="27"/>
      <c r="F16" s="29"/>
      <c r="G16" s="29"/>
      <c r="H16" s="29"/>
      <c r="I16" s="29"/>
      <c r="J16" s="29"/>
      <c r="K16" s="29"/>
      <c r="L16" s="30"/>
      <c r="M16" s="30">
        <f t="shared" si="2"/>
      </c>
    </row>
    <row r="17" spans="1:13" ht="12.75" customHeight="1">
      <c r="A17" s="42"/>
      <c r="B17" s="26"/>
      <c r="C17" s="26"/>
      <c r="D17" s="27"/>
      <c r="F17" s="29"/>
      <c r="G17" s="29"/>
      <c r="H17" s="29"/>
      <c r="I17" s="29"/>
      <c r="J17" s="29"/>
      <c r="K17" s="29"/>
      <c r="L17" s="30"/>
      <c r="M17" s="30">
        <f t="shared" si="2"/>
      </c>
    </row>
    <row r="18" spans="1:13" ht="12.75" customHeight="1">
      <c r="A18" s="42"/>
      <c r="B18" s="26"/>
      <c r="C18" s="26"/>
      <c r="D18" s="27"/>
      <c r="F18" s="29"/>
      <c r="G18" s="29"/>
      <c r="H18" s="29"/>
      <c r="I18" s="29"/>
      <c r="J18" s="29"/>
      <c r="K18" s="29"/>
      <c r="L18" s="30"/>
      <c r="M18" s="30">
        <f t="shared" si="2"/>
      </c>
    </row>
    <row r="19" spans="1:13" ht="12.75" customHeight="1">
      <c r="A19" s="42"/>
      <c r="B19" s="26"/>
      <c r="C19" s="26"/>
      <c r="D19" s="27"/>
      <c r="F19" s="29"/>
      <c r="G19" s="29"/>
      <c r="H19" s="29"/>
      <c r="I19" s="29"/>
      <c r="J19" s="29"/>
      <c r="K19" s="29"/>
      <c r="L19" s="30"/>
      <c r="M19" s="30">
        <f t="shared" si="2"/>
      </c>
    </row>
    <row r="20" spans="1:13" ht="12.75" customHeight="1">
      <c r="A20" s="42"/>
      <c r="B20" s="26"/>
      <c r="C20" s="26"/>
      <c r="D20" s="27"/>
      <c r="F20" s="29"/>
      <c r="G20" s="29"/>
      <c r="H20" s="29"/>
      <c r="I20" s="29"/>
      <c r="J20" s="29"/>
      <c r="K20" s="29"/>
      <c r="L20" s="30"/>
      <c r="M20" s="30">
        <f t="shared" si="2"/>
      </c>
    </row>
    <row r="21" spans="1:13" ht="12.75" customHeight="1">
      <c r="A21" s="42"/>
      <c r="B21" s="26"/>
      <c r="C21" s="26"/>
      <c r="D21" s="27"/>
      <c r="F21" s="29"/>
      <c r="G21" s="29"/>
      <c r="H21" s="29"/>
      <c r="I21" s="29"/>
      <c r="J21" s="29"/>
      <c r="K21" s="29"/>
      <c r="L21" s="30"/>
      <c r="M21" s="30">
        <f t="shared" si="2"/>
      </c>
    </row>
    <row r="22" spans="1:13" ht="12.75" customHeight="1">
      <c r="A22" s="42"/>
      <c r="B22" s="26"/>
      <c r="C22" s="26"/>
      <c r="D22" s="27"/>
      <c r="F22" s="29"/>
      <c r="G22" s="29"/>
      <c r="H22" s="29"/>
      <c r="I22" s="29"/>
      <c r="J22" s="29"/>
      <c r="K22" s="29"/>
      <c r="L22" s="30"/>
      <c r="M22" s="30">
        <f t="shared" si="2"/>
      </c>
    </row>
    <row r="23" spans="1:13" ht="12.75" customHeight="1">
      <c r="A23" s="42"/>
      <c r="B23" s="26"/>
      <c r="C23" s="26"/>
      <c r="D23" s="27"/>
      <c r="F23" s="29"/>
      <c r="G23" s="29"/>
      <c r="H23" s="29"/>
      <c r="I23" s="29"/>
      <c r="J23" s="29"/>
      <c r="K23" s="29"/>
      <c r="L23" s="30"/>
      <c r="M23" s="30">
        <f t="shared" si="2"/>
      </c>
    </row>
    <row r="24" spans="1:13" ht="12.75" customHeight="1">
      <c r="A24" s="42"/>
      <c r="B24" s="26"/>
      <c r="C24" s="26"/>
      <c r="D24" s="27"/>
      <c r="F24" s="29"/>
      <c r="G24" s="29"/>
      <c r="H24" s="29"/>
      <c r="I24" s="29"/>
      <c r="J24" s="29"/>
      <c r="K24" s="29"/>
      <c r="L24" s="30"/>
      <c r="M24" s="30">
        <f t="shared" si="2"/>
      </c>
    </row>
    <row r="25" spans="1:13" ht="12.75" customHeight="1">
      <c r="A25" s="42"/>
      <c r="B25" s="26"/>
      <c r="C25" s="26"/>
      <c r="D25" s="27"/>
      <c r="F25" s="29"/>
      <c r="G25" s="29"/>
      <c r="H25" s="29"/>
      <c r="I25" s="29"/>
      <c r="J25" s="29"/>
      <c r="K25" s="29"/>
      <c r="L25" s="30"/>
      <c r="M25" s="30">
        <f t="shared" si="2"/>
      </c>
    </row>
    <row r="26" spans="1:13" ht="12.75" customHeight="1">
      <c r="A26" s="42"/>
      <c r="B26" s="26"/>
      <c r="C26" s="26"/>
      <c r="D26" s="27"/>
      <c r="F26" s="29"/>
      <c r="G26" s="29"/>
      <c r="H26" s="29"/>
      <c r="I26" s="29"/>
      <c r="J26" s="29"/>
      <c r="K26" s="29"/>
      <c r="L26" s="30"/>
      <c r="M26" s="30">
        <f t="shared" si="2"/>
      </c>
    </row>
    <row r="27" spans="1:13" ht="12.75" customHeight="1">
      <c r="A27" s="42"/>
      <c r="B27" s="26"/>
      <c r="C27" s="26"/>
      <c r="D27" s="27"/>
      <c r="F27" s="29"/>
      <c r="G27" s="29"/>
      <c r="H27" s="29"/>
      <c r="I27" s="29"/>
      <c r="J27" s="29"/>
      <c r="K27" s="29"/>
      <c r="L27" s="30"/>
      <c r="M27" s="30">
        <f t="shared" si="2"/>
      </c>
    </row>
    <row r="28" spans="1:13" ht="12.75" customHeight="1">
      <c r="A28" s="42"/>
      <c r="B28" s="26"/>
      <c r="C28" s="26"/>
      <c r="D28" s="27"/>
      <c r="F28" s="29"/>
      <c r="G28" s="29"/>
      <c r="H28" s="29"/>
      <c r="I28" s="29"/>
      <c r="J28" s="29"/>
      <c r="K28" s="29"/>
      <c r="L28" s="30"/>
      <c r="M28" s="30">
        <f t="shared" si="2"/>
      </c>
    </row>
    <row r="29" spans="1:13" ht="12.75" customHeight="1">
      <c r="A29" s="42"/>
      <c r="B29" s="26"/>
      <c r="C29" s="26"/>
      <c r="D29" s="27"/>
      <c r="F29" s="29"/>
      <c r="G29" s="29"/>
      <c r="H29" s="29"/>
      <c r="I29" s="29"/>
      <c r="J29" s="29"/>
      <c r="K29" s="29"/>
      <c r="L29" s="30"/>
      <c r="M29" s="30">
        <f t="shared" si="2"/>
      </c>
    </row>
    <row r="30" spans="1:13" ht="12.75" customHeight="1">
      <c r="A30" s="42"/>
      <c r="B30" s="26"/>
      <c r="C30" s="26"/>
      <c r="D30" s="27"/>
      <c r="F30" s="29"/>
      <c r="G30" s="29"/>
      <c r="H30" s="29"/>
      <c r="I30" s="29"/>
      <c r="J30" s="29"/>
      <c r="K30" s="29"/>
      <c r="L30" s="30"/>
      <c r="M30" s="30">
        <f t="shared" si="2"/>
      </c>
    </row>
    <row r="31" spans="1:13" ht="12.75" customHeight="1">
      <c r="A31" s="42"/>
      <c r="B31" s="26"/>
      <c r="C31" s="26"/>
      <c r="D31" s="27"/>
      <c r="F31" s="29"/>
      <c r="G31" s="29"/>
      <c r="H31" s="29"/>
      <c r="I31" s="29"/>
      <c r="J31" s="29"/>
      <c r="K31" s="29"/>
      <c r="L31" s="30"/>
      <c r="M31" s="30">
        <f t="shared" si="2"/>
      </c>
    </row>
    <row r="32" spans="1:13" ht="12.75" customHeight="1">
      <c r="A32" s="42"/>
      <c r="B32" s="26"/>
      <c r="C32" s="26"/>
      <c r="D32" s="27"/>
      <c r="F32" s="29"/>
      <c r="G32" s="29"/>
      <c r="H32" s="29"/>
      <c r="I32" s="29"/>
      <c r="J32" s="29"/>
      <c r="K32" s="29"/>
      <c r="L32" s="30"/>
      <c r="M32" s="30">
        <f t="shared" si="2"/>
      </c>
    </row>
    <row r="33" spans="1:13" ht="12.75" customHeight="1">
      <c r="A33" s="42"/>
      <c r="B33" s="26"/>
      <c r="C33" s="26"/>
      <c r="D33" s="27"/>
      <c r="F33" s="29"/>
      <c r="G33" s="29"/>
      <c r="H33" s="29"/>
      <c r="I33" s="29"/>
      <c r="J33" s="29"/>
      <c r="K33" s="29"/>
      <c r="L33" s="30"/>
      <c r="M33" s="30">
        <f t="shared" si="2"/>
      </c>
    </row>
    <row r="34" spans="1:13" ht="12.75" customHeight="1">
      <c r="A34" s="42"/>
      <c r="B34" s="26"/>
      <c r="C34" s="26"/>
      <c r="D34" s="27"/>
      <c r="F34" s="29"/>
      <c r="G34" s="29"/>
      <c r="H34" s="29"/>
      <c r="I34" s="29"/>
      <c r="J34" s="29"/>
      <c r="K34" s="29"/>
      <c r="L34" s="30"/>
      <c r="M34" s="30">
        <f t="shared" si="2"/>
      </c>
    </row>
    <row r="35" spans="1:13" ht="12.75" customHeight="1">
      <c r="A35" s="42"/>
      <c r="B35" s="26"/>
      <c r="C35" s="26"/>
      <c r="D35" s="27"/>
      <c r="F35" s="29"/>
      <c r="G35" s="29"/>
      <c r="H35" s="29"/>
      <c r="I35" s="29"/>
      <c r="J35" s="29"/>
      <c r="K35" s="29"/>
      <c r="L35" s="30"/>
      <c r="M35" s="30">
        <f t="shared" si="2"/>
      </c>
    </row>
    <row r="36" spans="1:13" ht="12.75" customHeight="1">
      <c r="A36" s="42"/>
      <c r="B36" s="26"/>
      <c r="C36" s="26"/>
      <c r="D36" s="27"/>
      <c r="F36" s="29"/>
      <c r="G36" s="29"/>
      <c r="H36" s="29"/>
      <c r="I36" s="29"/>
      <c r="J36" s="29"/>
      <c r="K36" s="29"/>
      <c r="L36" s="30"/>
      <c r="M36" s="30">
        <f t="shared" si="2"/>
      </c>
    </row>
    <row r="37" spans="1:13" ht="12.75" customHeight="1">
      <c r="A37" s="42"/>
      <c r="B37" s="26"/>
      <c r="C37" s="26"/>
      <c r="D37" s="27"/>
      <c r="F37" s="29"/>
      <c r="G37" s="29"/>
      <c r="H37" s="29"/>
      <c r="I37" s="29"/>
      <c r="J37" s="29"/>
      <c r="K37" s="29"/>
      <c r="L37" s="30"/>
      <c r="M37" s="30">
        <f t="shared" si="2"/>
      </c>
    </row>
    <row r="38" spans="1:13" ht="12.75" customHeight="1">
      <c r="A38" s="42"/>
      <c r="B38" s="26"/>
      <c r="C38" s="26"/>
      <c r="D38" s="27"/>
      <c r="F38" s="29"/>
      <c r="G38" s="29"/>
      <c r="H38" s="29"/>
      <c r="I38" s="29"/>
      <c r="J38" s="29"/>
      <c r="K38" s="29"/>
      <c r="L38" s="30"/>
      <c r="M38" s="30">
        <f t="shared" si="2"/>
      </c>
    </row>
    <row r="39" spans="1:13" ht="12.75" customHeight="1">
      <c r="A39" s="42"/>
      <c r="B39" s="26"/>
      <c r="C39" s="26"/>
      <c r="D39" s="27"/>
      <c r="F39" s="29"/>
      <c r="G39" s="29"/>
      <c r="H39" s="29"/>
      <c r="I39" s="29"/>
      <c r="J39" s="29"/>
      <c r="K39" s="29"/>
      <c r="L39" s="30"/>
      <c r="M39" s="30">
        <f t="shared" si="2"/>
      </c>
    </row>
    <row r="40" spans="1:13" ht="12.75" customHeight="1">
      <c r="A40" s="42"/>
      <c r="B40" s="26"/>
      <c r="C40" s="26"/>
      <c r="D40" s="27"/>
      <c r="F40" s="29"/>
      <c r="G40" s="29"/>
      <c r="H40" s="29"/>
      <c r="I40" s="29"/>
      <c r="J40" s="29"/>
      <c r="K40" s="29"/>
      <c r="L40" s="30"/>
      <c r="M40" s="30">
        <f t="shared" si="2"/>
      </c>
    </row>
    <row r="41" spans="1:13" ht="12.75" customHeight="1">
      <c r="A41" s="42"/>
      <c r="B41" s="26"/>
      <c r="C41" s="26"/>
      <c r="D41" s="27"/>
      <c r="F41" s="29"/>
      <c r="G41" s="29"/>
      <c r="H41" s="29"/>
      <c r="I41" s="29"/>
      <c r="J41" s="29"/>
      <c r="K41" s="29"/>
      <c r="L41" s="30"/>
      <c r="M41" s="30"/>
    </row>
    <row r="42" spans="1:13" ht="12.75" customHeight="1">
      <c r="A42" s="42"/>
      <c r="B42" s="26"/>
      <c r="C42" s="26"/>
      <c r="D42" s="27"/>
      <c r="F42" s="29"/>
      <c r="G42" s="29"/>
      <c r="H42" s="29"/>
      <c r="I42" s="29"/>
      <c r="J42" s="29"/>
      <c r="K42" s="29"/>
      <c r="L42" s="30"/>
      <c r="M42" s="30"/>
    </row>
    <row r="43" spans="1:13" ht="12.75" customHeight="1">
      <c r="A43" s="42"/>
      <c r="B43" s="26"/>
      <c r="C43" s="26"/>
      <c r="D43" s="27"/>
      <c r="F43" s="29"/>
      <c r="G43" s="29"/>
      <c r="H43" s="29"/>
      <c r="I43" s="29"/>
      <c r="J43" s="29"/>
      <c r="K43" s="29"/>
      <c r="L43" s="30"/>
      <c r="M43" s="30"/>
    </row>
    <row r="44" spans="1:13" ht="12.75" customHeight="1">
      <c r="A44" s="42"/>
      <c r="B44" s="26"/>
      <c r="C44" s="26"/>
      <c r="D44" s="27"/>
      <c r="F44" s="29"/>
      <c r="G44" s="29"/>
      <c r="H44" s="29"/>
      <c r="I44" s="29"/>
      <c r="J44" s="29"/>
      <c r="K44" s="29"/>
      <c r="L44" s="30"/>
      <c r="M44" s="30"/>
    </row>
    <row r="45" spans="1:13" ht="12.75" customHeight="1">
      <c r="A45" s="42"/>
      <c r="B45" s="26"/>
      <c r="C45" s="26"/>
      <c r="D45" s="27"/>
      <c r="F45" s="29"/>
      <c r="G45" s="29"/>
      <c r="H45" s="29"/>
      <c r="I45" s="29"/>
      <c r="J45" s="29"/>
      <c r="K45" s="29"/>
      <c r="L45" s="30"/>
      <c r="M45" s="30"/>
    </row>
    <row r="46" spans="1:13" ht="12.75" customHeight="1">
      <c r="A46" s="42"/>
      <c r="B46" s="26"/>
      <c r="C46" s="26"/>
      <c r="D46" s="27"/>
      <c r="F46" s="29"/>
      <c r="G46" s="29"/>
      <c r="H46" s="29"/>
      <c r="I46" s="29"/>
      <c r="J46" s="29"/>
      <c r="K46" s="29"/>
      <c r="L46" s="30"/>
      <c r="M46" s="30"/>
    </row>
    <row r="47" spans="1:13" ht="12.75" customHeight="1">
      <c r="A47" s="42"/>
      <c r="B47" s="26"/>
      <c r="C47" s="26"/>
      <c r="D47" s="27"/>
      <c r="F47" s="29"/>
      <c r="G47" s="29"/>
      <c r="H47" s="29"/>
      <c r="I47" s="29"/>
      <c r="J47" s="29"/>
      <c r="K47" s="29"/>
      <c r="L47" s="30"/>
      <c r="M47" s="30"/>
    </row>
    <row r="48" spans="1:13" ht="12.75" customHeight="1">
      <c r="A48" s="42"/>
      <c r="B48" s="26"/>
      <c r="C48" s="26"/>
      <c r="D48" s="27"/>
      <c r="F48" s="29"/>
      <c r="G48" s="29"/>
      <c r="H48" s="29"/>
      <c r="I48" s="29"/>
      <c r="J48" s="29"/>
      <c r="K48" s="29"/>
      <c r="L48" s="30"/>
      <c r="M48" s="30"/>
    </row>
    <row r="49" spans="1:13" ht="12.75" customHeight="1">
      <c r="A49" s="42"/>
      <c r="B49" s="26"/>
      <c r="C49" s="26"/>
      <c r="D49" s="27"/>
      <c r="F49" s="29"/>
      <c r="G49" s="29"/>
      <c r="H49" s="29"/>
      <c r="I49" s="29"/>
      <c r="J49" s="29"/>
      <c r="K49" s="29"/>
      <c r="L49" s="30"/>
      <c r="M49" s="30"/>
    </row>
    <row r="50" spans="1:13" ht="12.75" customHeight="1">
      <c r="A50" s="42"/>
      <c r="B50" s="26"/>
      <c r="C50" s="26"/>
      <c r="D50" s="27"/>
      <c r="F50" s="29"/>
      <c r="G50" s="29"/>
      <c r="H50" s="29"/>
      <c r="I50" s="29"/>
      <c r="J50" s="29"/>
      <c r="K50" s="29"/>
      <c r="L50" s="30"/>
      <c r="M50" s="30"/>
    </row>
    <row r="51" spans="1:13" ht="12.75" customHeight="1">
      <c r="A51" s="42"/>
      <c r="B51" s="26"/>
      <c r="C51" s="26"/>
      <c r="D51" s="27"/>
      <c r="F51" s="29"/>
      <c r="G51" s="29"/>
      <c r="H51" s="29"/>
      <c r="I51" s="29"/>
      <c r="J51" s="29"/>
      <c r="K51" s="29"/>
      <c r="L51" s="30"/>
      <c r="M51" s="30"/>
    </row>
    <row r="52" spans="1:13" ht="12.75" customHeight="1">
      <c r="A52" s="42"/>
      <c r="B52" s="26"/>
      <c r="C52" s="26"/>
      <c r="D52" s="27"/>
      <c r="F52" s="29"/>
      <c r="G52" s="29"/>
      <c r="H52" s="29"/>
      <c r="I52" s="29"/>
      <c r="J52" s="29"/>
      <c r="K52" s="29"/>
      <c r="L52" s="30"/>
      <c r="M52" s="30"/>
    </row>
    <row r="53" spans="1:13" ht="12.75" customHeight="1">
      <c r="A53" s="42"/>
      <c r="B53" s="26"/>
      <c r="C53" s="26"/>
      <c r="D53" s="27"/>
      <c r="F53" s="29"/>
      <c r="G53" s="29"/>
      <c r="H53" s="29"/>
      <c r="I53" s="29"/>
      <c r="J53" s="29"/>
      <c r="K53" s="29"/>
      <c r="L53" s="30"/>
      <c r="M53" s="30"/>
    </row>
    <row r="54" spans="1:13" ht="12.75" customHeight="1">
      <c r="A54" s="42"/>
      <c r="B54" s="26"/>
      <c r="C54" s="26"/>
      <c r="D54" s="27"/>
      <c r="F54" s="29"/>
      <c r="G54" s="29"/>
      <c r="H54" s="29"/>
      <c r="I54" s="29"/>
      <c r="J54" s="29"/>
      <c r="K54" s="29"/>
      <c r="L54" s="30"/>
      <c r="M54" s="30"/>
    </row>
    <row r="55" spans="1:13" ht="12.75" customHeight="1">
      <c r="A55" s="42"/>
      <c r="B55" s="26"/>
      <c r="C55" s="26"/>
      <c r="D55" s="27"/>
      <c r="F55" s="29"/>
      <c r="G55" s="29"/>
      <c r="H55" s="29"/>
      <c r="I55" s="29"/>
      <c r="J55" s="29"/>
      <c r="K55" s="29"/>
      <c r="L55" s="30"/>
      <c r="M55" s="30"/>
    </row>
    <row r="56" spans="1:13" ht="12.75" customHeight="1">
      <c r="A56" s="42"/>
      <c r="B56" s="26"/>
      <c r="C56" s="26"/>
      <c r="D56" s="27"/>
      <c r="F56" s="29"/>
      <c r="G56" s="29"/>
      <c r="H56" s="29"/>
      <c r="I56" s="29"/>
      <c r="J56" s="29"/>
      <c r="K56" s="29"/>
      <c r="L56" s="30"/>
      <c r="M56" s="30"/>
    </row>
    <row r="57" spans="1:13" ht="12.75" customHeight="1">
      <c r="A57" s="42"/>
      <c r="B57" s="26"/>
      <c r="C57" s="26"/>
      <c r="D57" s="27"/>
      <c r="F57" s="29"/>
      <c r="G57" s="29"/>
      <c r="H57" s="29"/>
      <c r="I57" s="29"/>
      <c r="J57" s="29"/>
      <c r="K57" s="29"/>
      <c r="L57" s="30"/>
      <c r="M57" s="30"/>
    </row>
    <row r="58" spans="1:13" ht="12.75" customHeight="1">
      <c r="A58" s="42"/>
      <c r="B58" s="26"/>
      <c r="C58" s="26"/>
      <c r="D58" s="27"/>
      <c r="F58" s="29"/>
      <c r="G58" s="29"/>
      <c r="H58" s="29"/>
      <c r="I58" s="29"/>
      <c r="J58" s="29"/>
      <c r="K58" s="29"/>
      <c r="L58" s="30"/>
      <c r="M58" s="30"/>
    </row>
    <row r="59" spans="1:13" ht="12.75" customHeight="1">
      <c r="A59" s="42"/>
      <c r="B59" s="26"/>
      <c r="C59" s="26"/>
      <c r="D59" s="27"/>
      <c r="F59" s="29"/>
      <c r="G59" s="29"/>
      <c r="H59" s="29"/>
      <c r="I59" s="29"/>
      <c r="J59" s="29"/>
      <c r="K59" s="29"/>
      <c r="L59" s="30"/>
      <c r="M59" s="30"/>
    </row>
    <row r="60" spans="1:13" ht="12.75" customHeight="1">
      <c r="A60" s="42"/>
      <c r="B60" s="26"/>
      <c r="C60" s="26"/>
      <c r="D60" s="27"/>
      <c r="F60" s="29"/>
      <c r="G60" s="29"/>
      <c r="H60" s="29"/>
      <c r="I60" s="29"/>
      <c r="J60" s="29"/>
      <c r="K60" s="29"/>
      <c r="L60" s="30"/>
      <c r="M60" s="30"/>
    </row>
    <row r="61" spans="1:13" ht="12.75" customHeight="1">
      <c r="A61" s="42"/>
      <c r="B61" s="26"/>
      <c r="C61" s="26"/>
      <c r="D61" s="27"/>
      <c r="F61" s="29"/>
      <c r="G61" s="29"/>
      <c r="H61" s="29"/>
      <c r="I61" s="29"/>
      <c r="J61" s="29"/>
      <c r="K61" s="29"/>
      <c r="L61" s="30"/>
      <c r="M61" s="30"/>
    </row>
    <row r="62" spans="1:13" ht="12.75" customHeight="1">
      <c r="A62" s="42"/>
      <c r="B62" s="26"/>
      <c r="C62" s="26"/>
      <c r="D62" s="27"/>
      <c r="F62" s="29"/>
      <c r="G62" s="29"/>
      <c r="H62" s="29"/>
      <c r="I62" s="29"/>
      <c r="J62" s="29"/>
      <c r="K62" s="29"/>
      <c r="L62" s="30"/>
      <c r="M62" s="30"/>
    </row>
    <row r="63" spans="1:13" ht="12.75" customHeight="1">
      <c r="A63" s="42"/>
      <c r="B63" s="26"/>
      <c r="C63" s="26"/>
      <c r="D63" s="27"/>
      <c r="F63" s="29"/>
      <c r="G63" s="29"/>
      <c r="H63" s="29"/>
      <c r="I63" s="29"/>
      <c r="J63" s="29"/>
      <c r="K63" s="29"/>
      <c r="L63" s="30"/>
      <c r="M63" s="30"/>
    </row>
    <row r="64" spans="1:13" ht="12.75" customHeight="1">
      <c r="A64" s="42"/>
      <c r="B64" s="26"/>
      <c r="C64" s="26"/>
      <c r="D64" s="27"/>
      <c r="F64" s="29"/>
      <c r="G64" s="29"/>
      <c r="H64" s="29"/>
      <c r="I64" s="29"/>
      <c r="J64" s="29"/>
      <c r="K64" s="29"/>
      <c r="L64" s="30"/>
      <c r="M64" s="30"/>
    </row>
    <row r="65" spans="1:13" ht="12.75" customHeight="1">
      <c r="A65" s="42"/>
      <c r="B65" s="26"/>
      <c r="C65" s="26"/>
      <c r="D65" s="27"/>
      <c r="F65" s="29"/>
      <c r="G65" s="29"/>
      <c r="H65" s="29"/>
      <c r="I65" s="29"/>
      <c r="J65" s="29"/>
      <c r="K65" s="29"/>
      <c r="L65" s="30"/>
      <c r="M65" s="30"/>
    </row>
    <row r="66" spans="1:13" ht="12.75" customHeight="1">
      <c r="A66" s="42"/>
      <c r="B66" s="26"/>
      <c r="C66" s="26"/>
      <c r="D66" s="27"/>
      <c r="F66" s="29"/>
      <c r="G66" s="29"/>
      <c r="H66" s="29"/>
      <c r="I66" s="29"/>
      <c r="J66" s="29"/>
      <c r="K66" s="29"/>
      <c r="L66" s="30"/>
      <c r="M66" s="30"/>
    </row>
    <row r="67" spans="1:13" ht="12.75" customHeight="1">
      <c r="A67" s="42"/>
      <c r="B67" s="26"/>
      <c r="C67" s="26"/>
      <c r="D67" s="27"/>
      <c r="F67" s="29"/>
      <c r="G67" s="29"/>
      <c r="H67" s="29"/>
      <c r="I67" s="29"/>
      <c r="J67" s="29"/>
      <c r="K67" s="29"/>
      <c r="L67" s="30"/>
      <c r="M67" s="30"/>
    </row>
    <row r="68" spans="1:13" ht="12.75" customHeight="1">
      <c r="A68" s="42"/>
      <c r="B68" s="26"/>
      <c r="C68" s="26"/>
      <c r="D68" s="27"/>
      <c r="F68" s="29"/>
      <c r="G68" s="29"/>
      <c r="H68" s="29"/>
      <c r="I68" s="29"/>
      <c r="J68" s="29"/>
      <c r="K68" s="29"/>
      <c r="L68" s="30"/>
      <c r="M68" s="30"/>
    </row>
    <row r="69" spans="1:13" ht="12.75" customHeight="1">
      <c r="A69" s="42"/>
      <c r="B69" s="26"/>
      <c r="C69" s="26"/>
      <c r="D69" s="27"/>
      <c r="F69" s="29"/>
      <c r="G69" s="29"/>
      <c r="H69" s="29"/>
      <c r="I69" s="29"/>
      <c r="J69" s="29"/>
      <c r="K69" s="29"/>
      <c r="L69" s="30"/>
      <c r="M69" s="30"/>
    </row>
    <row r="70" spans="1:13" ht="12.75" customHeight="1">
      <c r="A70" s="42"/>
      <c r="B70" s="26"/>
      <c r="C70" s="26"/>
      <c r="D70" s="27"/>
      <c r="F70" s="29"/>
      <c r="G70" s="29"/>
      <c r="H70" s="29"/>
      <c r="I70" s="29"/>
      <c r="J70" s="29"/>
      <c r="K70" s="29"/>
      <c r="L70" s="30"/>
      <c r="M70" s="30"/>
    </row>
    <row r="71" spans="1:13" ht="12.75" customHeight="1">
      <c r="A71" s="42"/>
      <c r="B71" s="26"/>
      <c r="C71" s="26"/>
      <c r="D71" s="27"/>
      <c r="F71" s="29"/>
      <c r="G71" s="29"/>
      <c r="H71" s="29"/>
      <c r="I71" s="29"/>
      <c r="J71" s="29"/>
      <c r="K71" s="29"/>
      <c r="L71" s="30"/>
      <c r="M71" s="30"/>
    </row>
    <row r="72" spans="1:13" ht="12.75" customHeight="1">
      <c r="A72" s="42"/>
      <c r="B72" s="26"/>
      <c r="C72" s="26"/>
      <c r="D72" s="27"/>
      <c r="F72" s="29"/>
      <c r="G72" s="29"/>
      <c r="H72" s="29"/>
      <c r="I72" s="29"/>
      <c r="J72" s="29"/>
      <c r="K72" s="29"/>
      <c r="L72" s="30"/>
      <c r="M72" s="30"/>
    </row>
    <row r="73" spans="1:13" ht="12.75" customHeight="1">
      <c r="A73" s="42"/>
      <c r="B73" s="26"/>
      <c r="C73" s="26"/>
      <c r="D73" s="27"/>
      <c r="F73" s="29"/>
      <c r="G73" s="29"/>
      <c r="H73" s="29"/>
      <c r="I73" s="29"/>
      <c r="J73" s="29"/>
      <c r="K73" s="29"/>
      <c r="L73" s="30"/>
      <c r="M73" s="30"/>
    </row>
    <row r="74" spans="1:13" ht="12.75" customHeight="1">
      <c r="A74" s="42"/>
      <c r="B74" s="26"/>
      <c r="C74" s="26"/>
      <c r="D74" s="27"/>
      <c r="F74" s="29"/>
      <c r="G74" s="29"/>
      <c r="H74" s="29"/>
      <c r="I74" s="29"/>
      <c r="J74" s="29"/>
      <c r="K74" s="29"/>
      <c r="L74" s="30"/>
      <c r="M74" s="30"/>
    </row>
    <row r="75" spans="1:13" ht="12.75" customHeight="1">
      <c r="A75" s="42"/>
      <c r="B75" s="26"/>
      <c r="C75" s="26"/>
      <c r="D75" s="27"/>
      <c r="F75" s="29"/>
      <c r="G75" s="29"/>
      <c r="H75" s="29"/>
      <c r="I75" s="29"/>
      <c r="J75" s="29"/>
      <c r="K75" s="29"/>
      <c r="L75" s="30"/>
      <c r="M75" s="30"/>
    </row>
    <row r="76" spans="1:13" ht="12.75" customHeight="1">
      <c r="A76" s="42"/>
      <c r="B76" s="26"/>
      <c r="C76" s="26"/>
      <c r="D76" s="27"/>
      <c r="F76" s="29"/>
      <c r="G76" s="29"/>
      <c r="H76" s="29"/>
      <c r="I76" s="29"/>
      <c r="J76" s="29"/>
      <c r="K76" s="29"/>
      <c r="L76" s="30"/>
      <c r="M76" s="30"/>
    </row>
    <row r="77" spans="1:13" ht="12.75" customHeight="1">
      <c r="A77" s="42"/>
      <c r="B77" s="26"/>
      <c r="C77" s="26"/>
      <c r="D77" s="27"/>
      <c r="F77" s="29"/>
      <c r="G77" s="29"/>
      <c r="H77" s="29"/>
      <c r="I77" s="29"/>
      <c r="J77" s="29"/>
      <c r="K77" s="29"/>
      <c r="L77" s="30"/>
      <c r="M77" s="30"/>
    </row>
    <row r="78" spans="1:13" ht="12.75" customHeight="1">
      <c r="A78" s="42"/>
      <c r="B78" s="26"/>
      <c r="C78" s="26"/>
      <c r="D78" s="27"/>
      <c r="F78" s="29"/>
      <c r="G78" s="29"/>
      <c r="H78" s="29"/>
      <c r="I78" s="29"/>
      <c r="J78" s="29"/>
      <c r="K78" s="29"/>
      <c r="L78" s="30"/>
      <c r="M78" s="30"/>
    </row>
    <row r="79" spans="1:13" ht="12.75" customHeight="1">
      <c r="A79" s="42"/>
      <c r="B79" s="26"/>
      <c r="C79" s="26"/>
      <c r="D79" s="27"/>
      <c r="F79" s="29"/>
      <c r="G79" s="29"/>
      <c r="H79" s="29"/>
      <c r="I79" s="29"/>
      <c r="J79" s="29"/>
      <c r="K79" s="29"/>
      <c r="L79" s="30"/>
      <c r="M79" s="30"/>
    </row>
    <row r="80" spans="1:13" ht="12.75" customHeight="1">
      <c r="A80" s="42"/>
      <c r="B80" s="26"/>
      <c r="C80" s="26"/>
      <c r="D80" s="27"/>
      <c r="F80" s="29"/>
      <c r="G80" s="29"/>
      <c r="H80" s="29"/>
      <c r="I80" s="29"/>
      <c r="J80" s="29"/>
      <c r="K80" s="29"/>
      <c r="L80" s="30"/>
      <c r="M80" s="30"/>
    </row>
    <row r="81" spans="1:13" ht="12.75" customHeight="1">
      <c r="A81" s="42"/>
      <c r="B81" s="26"/>
      <c r="C81" s="26"/>
      <c r="D81" s="27"/>
      <c r="F81" s="29"/>
      <c r="G81" s="29"/>
      <c r="H81" s="29"/>
      <c r="I81" s="29"/>
      <c r="J81" s="29"/>
      <c r="K81" s="29"/>
      <c r="L81" s="30"/>
      <c r="M81" s="30"/>
    </row>
    <row r="82" spans="1:13" ht="12.75" customHeight="1">
      <c r="A82" s="42"/>
      <c r="B82" s="26"/>
      <c r="C82" s="26"/>
      <c r="D82" s="27"/>
      <c r="F82" s="29"/>
      <c r="G82" s="29"/>
      <c r="H82" s="29"/>
      <c r="I82" s="29"/>
      <c r="J82" s="29"/>
      <c r="K82" s="29"/>
      <c r="L82" s="30"/>
      <c r="M82" s="30"/>
    </row>
    <row r="83" spans="1:13" ht="12.75" customHeight="1">
      <c r="A83" s="42"/>
      <c r="B83" s="26"/>
      <c r="C83" s="26"/>
      <c r="D83" s="27"/>
      <c r="F83" s="29"/>
      <c r="G83" s="29"/>
      <c r="H83" s="29"/>
      <c r="I83" s="29"/>
      <c r="J83" s="29"/>
      <c r="K83" s="29"/>
      <c r="L83" s="30"/>
      <c r="M83" s="30"/>
    </row>
    <row r="84" spans="1:13" ht="12.75" customHeight="1">
      <c r="A84" s="42"/>
      <c r="B84" s="26"/>
      <c r="C84" s="26"/>
      <c r="D84" s="27"/>
      <c r="F84" s="29"/>
      <c r="G84" s="29"/>
      <c r="H84" s="29"/>
      <c r="I84" s="29"/>
      <c r="J84" s="29"/>
      <c r="K84" s="29"/>
      <c r="L84" s="30"/>
      <c r="M84" s="30"/>
    </row>
    <row r="85" spans="1:13" ht="12.75" customHeight="1">
      <c r="A85" s="42"/>
      <c r="B85" s="26"/>
      <c r="C85" s="26"/>
      <c r="D85" s="27"/>
      <c r="F85" s="29"/>
      <c r="G85" s="29"/>
      <c r="H85" s="29"/>
      <c r="I85" s="29"/>
      <c r="J85" s="29"/>
      <c r="K85" s="29"/>
      <c r="L85" s="30"/>
      <c r="M85" s="30"/>
    </row>
    <row r="86" spans="1:13" ht="12.75" customHeight="1">
      <c r="A86" s="42"/>
      <c r="B86" s="26"/>
      <c r="C86" s="26"/>
      <c r="D86" s="27"/>
      <c r="F86" s="29"/>
      <c r="G86" s="29"/>
      <c r="H86" s="29"/>
      <c r="I86" s="29"/>
      <c r="J86" s="29"/>
      <c r="K86" s="29"/>
      <c r="L86" s="30"/>
      <c r="M86" s="30"/>
    </row>
    <row r="87" spans="1:13" ht="12.75" customHeight="1">
      <c r="A87" s="42"/>
      <c r="B87" s="26"/>
      <c r="C87" s="26"/>
      <c r="D87" s="27"/>
      <c r="F87" s="29"/>
      <c r="G87" s="29"/>
      <c r="H87" s="29"/>
      <c r="I87" s="29"/>
      <c r="J87" s="29"/>
      <c r="K87" s="29"/>
      <c r="L87" s="30"/>
      <c r="M87" s="30"/>
    </row>
    <row r="88" spans="1:13" ht="12.75" customHeight="1">
      <c r="A88" s="42"/>
      <c r="B88" s="26"/>
      <c r="C88" s="26"/>
      <c r="D88" s="27"/>
      <c r="F88" s="29"/>
      <c r="G88" s="29"/>
      <c r="H88" s="29"/>
      <c r="I88" s="29"/>
      <c r="J88" s="29"/>
      <c r="K88" s="29"/>
      <c r="L88" s="30"/>
      <c r="M88" s="30"/>
    </row>
    <row r="89" spans="1:13" ht="12.75" customHeight="1">
      <c r="A89" s="42"/>
      <c r="B89" s="26"/>
      <c r="C89" s="26"/>
      <c r="D89" s="27"/>
      <c r="F89" s="29"/>
      <c r="G89" s="29"/>
      <c r="H89" s="29"/>
      <c r="I89" s="29"/>
      <c r="J89" s="29"/>
      <c r="K89" s="29"/>
      <c r="L89" s="30"/>
      <c r="M89" s="30"/>
    </row>
    <row r="90" spans="1:13" ht="12.75" customHeight="1">
      <c r="A90" s="42"/>
      <c r="B90" s="26"/>
      <c r="C90" s="26"/>
      <c r="D90" s="27"/>
      <c r="F90" s="29"/>
      <c r="G90" s="29"/>
      <c r="H90" s="29"/>
      <c r="I90" s="29"/>
      <c r="J90" s="29"/>
      <c r="K90" s="29"/>
      <c r="L90" s="30"/>
      <c r="M90" s="30"/>
    </row>
    <row r="91" spans="1:13" ht="12.75" customHeight="1">
      <c r="A91" s="42"/>
      <c r="B91" s="26"/>
      <c r="C91" s="26"/>
      <c r="D91" s="27"/>
      <c r="F91" s="29"/>
      <c r="G91" s="29"/>
      <c r="H91" s="29"/>
      <c r="I91" s="29"/>
      <c r="J91" s="29"/>
      <c r="K91" s="29"/>
      <c r="L91" s="30"/>
      <c r="M91" s="30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.75" customHeight="1"/>
  <cols>
    <col min="1" max="1" width="3.57421875" style="0" customWidth="1"/>
    <col min="2" max="2" width="4.57421875" style="0" customWidth="1"/>
    <col min="3" max="3" width="19.57421875" style="0" customWidth="1"/>
    <col min="4" max="4" width="7.140625" style="0" customWidth="1"/>
    <col min="5" max="11" width="5.57421875" style="0" customWidth="1"/>
    <col min="12" max="12" width="5.28125" style="0" customWidth="1"/>
    <col min="13" max="13" width="9.140625" style="0" customWidth="1"/>
    <col min="14" max="14" width="30.57421875" style="0" customWidth="1"/>
  </cols>
  <sheetData>
    <row r="1" spans="1:14" ht="23.25">
      <c r="A1" s="332" t="s">
        <v>11</v>
      </c>
      <c r="B1" s="333"/>
      <c r="C1" s="333"/>
      <c r="D1" s="43"/>
      <c r="E1" s="44">
        <v>107</v>
      </c>
      <c r="F1" s="45"/>
      <c r="G1" s="46"/>
      <c r="H1" s="46"/>
      <c r="I1" s="47"/>
      <c r="J1" s="46"/>
      <c r="K1" s="47"/>
      <c r="L1" s="48"/>
      <c r="M1" s="5" t="s">
        <v>0</v>
      </c>
      <c r="N1" s="37"/>
    </row>
    <row r="2" spans="1:14" ht="12.75" customHeight="1">
      <c r="A2" s="8">
        <v>0</v>
      </c>
      <c r="B2" s="9" t="s">
        <v>201</v>
      </c>
      <c r="C2" s="10" t="s">
        <v>13</v>
      </c>
      <c r="D2" s="49" t="s">
        <v>283</v>
      </c>
      <c r="E2" s="10" t="s">
        <v>36</v>
      </c>
      <c r="F2" s="50" t="s">
        <v>39</v>
      </c>
      <c r="G2" s="51" t="s">
        <v>12</v>
      </c>
      <c r="H2" s="52" t="s">
        <v>10</v>
      </c>
      <c r="I2" s="53" t="s">
        <v>16</v>
      </c>
      <c r="J2" s="54" t="s">
        <v>14</v>
      </c>
      <c r="K2" s="55" t="s">
        <v>24</v>
      </c>
      <c r="L2" s="56" t="s">
        <v>40</v>
      </c>
      <c r="M2" s="57" t="s">
        <v>145</v>
      </c>
      <c r="N2" s="10"/>
    </row>
    <row r="3" spans="1:13" ht="12.75" customHeight="1">
      <c r="A3" s="24">
        <v>1</v>
      </c>
      <c r="B3" s="25">
        <v>4</v>
      </c>
      <c r="C3" s="26" t="str">
        <f aca="true" t="shared" si="0" ref="C3:C10">VLOOKUP($B3,nimilista,2,FALSE)</f>
        <v>Maija Leinonen</v>
      </c>
      <c r="D3" s="27" t="str">
        <f aca="true" t="shared" si="1" ref="D3:D10">VLOOKUP($B3,nimilista,5,FALSE)</f>
        <v>Alppilan Salamat</v>
      </c>
      <c r="F3" s="29"/>
      <c r="G3" s="29"/>
      <c r="H3" s="29"/>
      <c r="I3" s="29"/>
      <c r="J3" s="29"/>
      <c r="K3" s="29"/>
      <c r="L3" s="30"/>
      <c r="M3" s="30"/>
    </row>
    <row r="4" spans="1:13" ht="12.75" customHeight="1">
      <c r="A4" s="24">
        <v>2</v>
      </c>
      <c r="B4" s="28">
        <v>18</v>
      </c>
      <c r="C4" s="26" t="str">
        <f t="shared" si="0"/>
        <v>Tiia Laisi</v>
      </c>
      <c r="D4" s="27" t="str">
        <f t="shared" si="1"/>
        <v>Tampereen Voimistelijat</v>
      </c>
      <c r="F4" s="29"/>
      <c r="G4" s="29"/>
      <c r="H4" s="29"/>
      <c r="I4" s="29"/>
      <c r="J4" s="29"/>
      <c r="K4" s="29"/>
      <c r="L4" s="30"/>
      <c r="M4" s="30"/>
    </row>
    <row r="5" spans="1:13" ht="12.75" customHeight="1">
      <c r="A5" s="24">
        <v>3</v>
      </c>
      <c r="B5" s="28">
        <v>19</v>
      </c>
      <c r="C5" s="26" t="str">
        <f t="shared" si="0"/>
        <v>Veronika Vuosjoki</v>
      </c>
      <c r="D5" s="27" t="str">
        <f t="shared" si="1"/>
        <v>Tampereen Voimistelijat</v>
      </c>
      <c r="F5" s="29"/>
      <c r="G5" s="29"/>
      <c r="H5" s="29"/>
      <c r="I5" s="29"/>
      <c r="J5" s="29"/>
      <c r="K5" s="29"/>
      <c r="L5" s="30"/>
      <c r="M5" s="30"/>
    </row>
    <row r="6" spans="1:13" ht="12.75" customHeight="1">
      <c r="A6" s="24">
        <v>4</v>
      </c>
      <c r="B6" s="28">
        <v>20</v>
      </c>
      <c r="C6" s="26" t="str">
        <f t="shared" si="0"/>
        <v>Alexandra Ivanova</v>
      </c>
      <c r="D6" s="27" t="str">
        <f t="shared" si="1"/>
        <v>Turun Pyrkivä</v>
      </c>
      <c r="F6" s="29"/>
      <c r="G6" s="29"/>
      <c r="H6" s="29"/>
      <c r="I6" s="29"/>
      <c r="J6" s="29"/>
      <c r="K6" s="29"/>
      <c r="L6" s="30"/>
      <c r="M6" s="30"/>
    </row>
    <row r="7" spans="1:13" ht="12.75" customHeight="1">
      <c r="A7" s="24">
        <v>5</v>
      </c>
      <c r="B7" s="28">
        <v>22</v>
      </c>
      <c r="C7" s="26" t="str">
        <f t="shared" si="0"/>
        <v>Julia Jäkälä</v>
      </c>
      <c r="D7" s="27" t="str">
        <f t="shared" si="1"/>
        <v>Turun Urheiluliitto</v>
      </c>
      <c r="F7" s="29"/>
      <c r="G7" s="29"/>
      <c r="H7" s="29"/>
      <c r="I7" s="29"/>
      <c r="J7" s="29"/>
      <c r="K7" s="29"/>
      <c r="L7" s="30"/>
      <c r="M7" s="30"/>
    </row>
    <row r="8" spans="1:13" ht="12.75" customHeight="1">
      <c r="A8" s="24">
        <v>6</v>
      </c>
      <c r="B8" s="28">
        <v>23</v>
      </c>
      <c r="C8" s="26" t="str">
        <f t="shared" si="0"/>
        <v>Maria Åman</v>
      </c>
      <c r="D8" s="27" t="str">
        <f t="shared" si="1"/>
        <v>Turun Urheiluliitto</v>
      </c>
      <c r="F8" s="29">
        <v>4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30">
        <v>9</v>
      </c>
      <c r="M8" s="30">
        <v>12.000001459833</v>
      </c>
    </row>
    <row r="9" spans="1:13" ht="12.75" customHeight="1">
      <c r="A9" s="24">
        <v>7</v>
      </c>
      <c r="B9" s="28">
        <v>25</v>
      </c>
      <c r="C9" s="26" t="str">
        <f t="shared" si="0"/>
        <v>Anniina Rautiainen</v>
      </c>
      <c r="D9" s="27" t="str">
        <f t="shared" si="1"/>
        <v>Voimisteluseura Keski-Uusimaa</v>
      </c>
      <c r="F9" s="29"/>
      <c r="G9" s="29"/>
      <c r="H9" s="29"/>
      <c r="I9" s="29"/>
      <c r="J9" s="29"/>
      <c r="K9" s="29"/>
      <c r="L9" s="30"/>
      <c r="M9" s="30"/>
    </row>
    <row r="10" spans="1:13" ht="12.75" customHeight="1">
      <c r="A10" s="24">
        <v>8</v>
      </c>
      <c r="B10" s="33">
        <v>27</v>
      </c>
      <c r="C10" s="26" t="str">
        <f t="shared" si="0"/>
        <v>Julia Darlington</v>
      </c>
      <c r="D10" s="27" t="str">
        <f t="shared" si="1"/>
        <v>Voimisteluseura Kieppi</v>
      </c>
      <c r="F10" s="29"/>
      <c r="G10" s="29"/>
      <c r="H10" s="29"/>
      <c r="I10" s="29"/>
      <c r="J10" s="29"/>
      <c r="K10" s="29"/>
      <c r="L10" s="30"/>
      <c r="M10" s="30"/>
    </row>
    <row r="11" spans="1:13" ht="12.75" customHeight="1">
      <c r="A11" s="24">
        <v>9</v>
      </c>
      <c r="B11" s="25"/>
      <c r="C11" s="26"/>
      <c r="D11" s="27"/>
      <c r="F11" s="29"/>
      <c r="G11" s="29"/>
      <c r="H11" s="29"/>
      <c r="I11" s="29"/>
      <c r="J11" s="29"/>
      <c r="K11" s="29"/>
      <c r="L11" s="30"/>
      <c r="M11" s="30"/>
    </row>
    <row r="12" spans="1:13" ht="12.75" customHeight="1">
      <c r="A12" s="24">
        <v>10</v>
      </c>
      <c r="C12" s="26"/>
      <c r="D12" s="27"/>
      <c r="F12" s="29"/>
      <c r="G12" s="29"/>
      <c r="H12" s="29"/>
      <c r="I12" s="29"/>
      <c r="J12" s="29"/>
      <c r="K12" s="29"/>
      <c r="L12" s="30"/>
      <c r="M12" s="30"/>
    </row>
    <row r="13" spans="1:13" ht="12.75" customHeight="1">
      <c r="A13" s="24">
        <v>11</v>
      </c>
      <c r="C13" s="26"/>
      <c r="D13" s="27"/>
      <c r="F13" s="29"/>
      <c r="G13" s="29"/>
      <c r="H13" s="29"/>
      <c r="I13" s="29"/>
      <c r="J13" s="29"/>
      <c r="K13" s="29"/>
      <c r="L13" s="30"/>
      <c r="M13" s="30"/>
    </row>
    <row r="14" spans="1:13" ht="12.75" customHeight="1">
      <c r="A14" s="24">
        <v>12</v>
      </c>
      <c r="C14" s="26"/>
      <c r="D14" s="27"/>
      <c r="F14" s="29"/>
      <c r="G14" s="29"/>
      <c r="H14" s="29"/>
      <c r="I14" s="29"/>
      <c r="J14" s="29"/>
      <c r="K14" s="29"/>
      <c r="L14" s="30"/>
      <c r="M14" s="30"/>
    </row>
    <row r="15" spans="1:13" ht="12.75" customHeight="1">
      <c r="A15" s="24">
        <v>13</v>
      </c>
      <c r="C15" s="26"/>
      <c r="D15" s="27"/>
      <c r="F15" s="29"/>
      <c r="G15" s="29"/>
      <c r="H15" s="29"/>
      <c r="I15" s="29"/>
      <c r="J15" s="29"/>
      <c r="K15" s="29"/>
      <c r="L15" s="30"/>
      <c r="M15" s="30"/>
    </row>
    <row r="16" spans="1:13" ht="12.75" customHeight="1">
      <c r="A16" s="24">
        <v>14</v>
      </c>
      <c r="C16" s="26"/>
      <c r="D16" s="27"/>
      <c r="F16" s="29"/>
      <c r="G16" s="29"/>
      <c r="H16" s="29"/>
      <c r="I16" s="29"/>
      <c r="J16" s="29"/>
      <c r="K16" s="29"/>
      <c r="L16" s="30"/>
      <c r="M16" s="30"/>
    </row>
    <row r="17" spans="1:13" ht="12.75" customHeight="1">
      <c r="A17" s="24">
        <v>15</v>
      </c>
      <c r="C17" s="26"/>
      <c r="D17" s="27"/>
      <c r="F17" s="29"/>
      <c r="G17" s="29"/>
      <c r="H17" s="29"/>
      <c r="I17" s="29"/>
      <c r="J17" s="29"/>
      <c r="K17" s="29"/>
      <c r="L17" s="30"/>
      <c r="M17" s="30"/>
    </row>
    <row r="18" spans="1:13" ht="12.75" customHeight="1">
      <c r="A18" s="24">
        <v>16</v>
      </c>
      <c r="C18" s="26"/>
      <c r="D18" s="27"/>
      <c r="F18" s="29"/>
      <c r="G18" s="29"/>
      <c r="H18" s="29"/>
      <c r="I18" s="29"/>
      <c r="J18" s="29"/>
      <c r="K18" s="29"/>
      <c r="L18" s="30"/>
      <c r="M18" s="30"/>
    </row>
    <row r="19" spans="1:13" ht="12.75" customHeight="1">
      <c r="A19" s="24">
        <v>17</v>
      </c>
      <c r="C19" s="26"/>
      <c r="D19" s="27"/>
      <c r="F19" s="29"/>
      <c r="G19" s="29"/>
      <c r="H19" s="29"/>
      <c r="I19" s="29"/>
      <c r="J19" s="29"/>
      <c r="K19" s="29"/>
      <c r="L19" s="30"/>
      <c r="M19" s="30"/>
    </row>
    <row r="20" spans="1:13" ht="12.75" customHeight="1">
      <c r="A20" s="24">
        <v>18</v>
      </c>
      <c r="C20" s="26"/>
      <c r="D20" s="27"/>
      <c r="F20" s="29"/>
      <c r="G20" s="29"/>
      <c r="H20" s="29"/>
      <c r="I20" s="29"/>
      <c r="J20" s="29"/>
      <c r="K20" s="29"/>
      <c r="L20" s="30"/>
      <c r="M20" s="30"/>
    </row>
    <row r="21" spans="1:13" ht="12.75" customHeight="1">
      <c r="A21" s="24">
        <v>19</v>
      </c>
      <c r="C21" s="26"/>
      <c r="D21" s="27"/>
      <c r="F21" s="29"/>
      <c r="G21" s="29"/>
      <c r="H21" s="29"/>
      <c r="I21" s="29"/>
      <c r="J21" s="29"/>
      <c r="K21" s="29"/>
      <c r="L21" s="30"/>
      <c r="M21" s="30"/>
    </row>
    <row r="22" spans="1:13" ht="12.75" customHeight="1">
      <c r="A22" s="24">
        <v>20</v>
      </c>
      <c r="C22" s="26"/>
      <c r="D22" s="27"/>
      <c r="F22" s="29"/>
      <c r="G22" s="29"/>
      <c r="H22" s="29"/>
      <c r="I22" s="29"/>
      <c r="J22" s="29"/>
      <c r="K22" s="29"/>
      <c r="L22" s="30"/>
      <c r="M22" s="30"/>
    </row>
    <row r="23" spans="1:13" ht="12.75" customHeight="1">
      <c r="A23" s="24">
        <v>21</v>
      </c>
      <c r="C23" s="26"/>
      <c r="D23" s="27"/>
      <c r="F23" s="29"/>
      <c r="G23" s="29"/>
      <c r="H23" s="29"/>
      <c r="I23" s="29"/>
      <c r="J23" s="29"/>
      <c r="K23" s="29"/>
      <c r="L23" s="30"/>
      <c r="M23" s="30"/>
    </row>
    <row r="24" spans="1:13" ht="12.75" customHeight="1">
      <c r="A24" s="24">
        <v>22</v>
      </c>
      <c r="C24" s="26"/>
      <c r="D24" s="27"/>
      <c r="F24" s="29"/>
      <c r="G24" s="29"/>
      <c r="H24" s="29"/>
      <c r="I24" s="29"/>
      <c r="J24" s="29"/>
      <c r="K24" s="29"/>
      <c r="L24" s="30"/>
      <c r="M24" s="30"/>
    </row>
    <row r="25" spans="1:13" ht="12.75" customHeight="1">
      <c r="A25" s="24">
        <v>23</v>
      </c>
      <c r="C25" s="26"/>
      <c r="D25" s="27"/>
      <c r="F25" s="29"/>
      <c r="G25" s="29"/>
      <c r="H25" s="29"/>
      <c r="I25" s="29"/>
      <c r="J25" s="29"/>
      <c r="K25" s="29"/>
      <c r="L25" s="30"/>
      <c r="M25" s="30"/>
    </row>
    <row r="26" spans="1:13" ht="12.75" customHeight="1">
      <c r="A26" s="24">
        <v>24</v>
      </c>
      <c r="C26" s="26"/>
      <c r="D26" s="27"/>
      <c r="F26" s="29"/>
      <c r="G26" s="29"/>
      <c r="H26" s="29"/>
      <c r="I26" s="29"/>
      <c r="J26" s="29"/>
      <c r="K26" s="29"/>
      <c r="L26" s="30"/>
      <c r="M26" s="30"/>
    </row>
    <row r="27" spans="1:13" ht="12.75" customHeight="1">
      <c r="A27" s="24">
        <v>25</v>
      </c>
      <c r="C27" s="26"/>
      <c r="D27" s="27"/>
      <c r="F27" s="29"/>
      <c r="G27" s="29"/>
      <c r="H27" s="29"/>
      <c r="I27" s="29"/>
      <c r="J27" s="29"/>
      <c r="K27" s="29"/>
      <c r="L27" s="30"/>
      <c r="M27" s="30"/>
    </row>
    <row r="28" spans="1:13" ht="12.75" customHeight="1">
      <c r="A28" s="24">
        <v>26</v>
      </c>
      <c r="C28" s="26"/>
      <c r="D28" s="27"/>
      <c r="F28" s="29"/>
      <c r="G28" s="29"/>
      <c r="H28" s="29"/>
      <c r="I28" s="29"/>
      <c r="J28" s="29"/>
      <c r="K28" s="29"/>
      <c r="L28" s="30"/>
      <c r="M28" s="30"/>
    </row>
    <row r="29" spans="1:13" ht="12.75" customHeight="1">
      <c r="A29" s="24">
        <v>27</v>
      </c>
      <c r="C29" s="26"/>
      <c r="D29" s="27"/>
      <c r="F29" s="29"/>
      <c r="G29" s="29"/>
      <c r="H29" s="29"/>
      <c r="I29" s="29"/>
      <c r="J29" s="29"/>
      <c r="K29" s="29"/>
      <c r="L29" s="30"/>
      <c r="M29" s="30"/>
    </row>
    <row r="30" spans="1:13" ht="12.75" customHeight="1">
      <c r="A30" s="24"/>
      <c r="B30" s="26"/>
      <c r="C30" s="26"/>
      <c r="D30" s="27"/>
      <c r="F30" s="29"/>
      <c r="G30" s="29"/>
      <c r="H30" s="29"/>
      <c r="I30" s="29"/>
      <c r="J30" s="29"/>
      <c r="K30" s="29"/>
      <c r="L30" s="30"/>
      <c r="M30" s="30"/>
    </row>
    <row r="31" spans="1:13" ht="12.75" customHeight="1">
      <c r="A31" s="24"/>
      <c r="B31" s="26"/>
      <c r="C31" s="26"/>
      <c r="D31" s="27"/>
      <c r="F31" s="29"/>
      <c r="G31" s="29"/>
      <c r="H31" s="29"/>
      <c r="I31" s="29"/>
      <c r="J31" s="29"/>
      <c r="K31" s="29"/>
      <c r="L31" s="30"/>
      <c r="M31" s="30"/>
    </row>
    <row r="32" spans="1:13" ht="12.75" customHeight="1">
      <c r="A32" s="24"/>
      <c r="B32" s="26"/>
      <c r="C32" s="26"/>
      <c r="D32" s="27"/>
      <c r="F32" s="29"/>
      <c r="G32" s="29"/>
      <c r="H32" s="29"/>
      <c r="I32" s="29"/>
      <c r="J32" s="29"/>
      <c r="K32" s="29"/>
      <c r="L32" s="30"/>
      <c r="M32" s="30"/>
    </row>
    <row r="33" spans="1:13" ht="12.75" customHeight="1">
      <c r="A33" s="24"/>
      <c r="B33" s="26"/>
      <c r="C33" s="26"/>
      <c r="D33" s="27"/>
      <c r="F33" s="29"/>
      <c r="G33" s="29"/>
      <c r="H33" s="29"/>
      <c r="I33" s="29"/>
      <c r="J33" s="29"/>
      <c r="K33" s="29"/>
      <c r="L33" s="30"/>
      <c r="M33" s="30"/>
    </row>
    <row r="34" spans="1:13" ht="12.75" customHeight="1">
      <c r="A34" s="24"/>
      <c r="B34" s="26"/>
      <c r="C34" s="26"/>
      <c r="D34" s="27"/>
      <c r="F34" s="29"/>
      <c r="G34" s="29"/>
      <c r="H34" s="29"/>
      <c r="I34" s="29"/>
      <c r="J34" s="29"/>
      <c r="K34" s="29"/>
      <c r="L34" s="30"/>
      <c r="M34" s="30"/>
    </row>
    <row r="35" spans="1:13" ht="12.75" customHeight="1">
      <c r="A35" s="24"/>
      <c r="B35" s="26"/>
      <c r="C35" s="26"/>
      <c r="D35" s="27"/>
      <c r="F35" s="29"/>
      <c r="G35" s="29"/>
      <c r="H35" s="29"/>
      <c r="I35" s="29"/>
      <c r="J35" s="29"/>
      <c r="K35" s="29"/>
      <c r="L35" s="30"/>
      <c r="M35" s="30"/>
    </row>
    <row r="36" spans="1:13" ht="12.75" customHeight="1">
      <c r="A36" s="24"/>
      <c r="B36" s="26"/>
      <c r="C36" s="26"/>
      <c r="D36" s="27"/>
      <c r="F36" s="29"/>
      <c r="G36" s="29"/>
      <c r="H36" s="29"/>
      <c r="I36" s="29"/>
      <c r="J36" s="29"/>
      <c r="K36" s="29"/>
      <c r="L36" s="30"/>
      <c r="M36" s="30"/>
    </row>
    <row r="37" spans="1:13" ht="12.75" customHeight="1">
      <c r="A37" s="24"/>
      <c r="B37" s="26"/>
      <c r="C37" s="26"/>
      <c r="D37" s="27"/>
      <c r="F37" s="29"/>
      <c r="G37" s="29"/>
      <c r="H37" s="29"/>
      <c r="I37" s="29"/>
      <c r="J37" s="29"/>
      <c r="K37" s="29"/>
      <c r="L37" s="30"/>
      <c r="M37" s="30"/>
    </row>
    <row r="38" spans="1:13" ht="12.75" customHeight="1">
      <c r="A38" s="24"/>
      <c r="B38" s="26"/>
      <c r="C38" s="26"/>
      <c r="D38" s="27"/>
      <c r="F38" s="29"/>
      <c r="G38" s="29"/>
      <c r="H38" s="29"/>
      <c r="I38" s="29"/>
      <c r="J38" s="29"/>
      <c r="K38" s="29"/>
      <c r="L38" s="30"/>
      <c r="M38" s="30"/>
    </row>
    <row r="39" spans="1:13" ht="12.75" customHeight="1">
      <c r="A39" s="24"/>
      <c r="B39" s="26"/>
      <c r="C39" s="26"/>
      <c r="D39" s="27"/>
      <c r="F39" s="29"/>
      <c r="G39" s="29"/>
      <c r="H39" s="29"/>
      <c r="I39" s="29"/>
      <c r="J39" s="29"/>
      <c r="K39" s="29"/>
      <c r="L39" s="30"/>
      <c r="M39" s="30"/>
    </row>
    <row r="40" spans="1:13" ht="12.75" customHeight="1">
      <c r="A40" s="24"/>
      <c r="B40" s="26"/>
      <c r="C40" s="26"/>
      <c r="D40" s="27"/>
      <c r="F40" s="29"/>
      <c r="G40" s="29"/>
      <c r="H40" s="29"/>
      <c r="I40" s="29"/>
      <c r="J40" s="29"/>
      <c r="K40" s="29"/>
      <c r="L40" s="30"/>
      <c r="M40" s="30"/>
    </row>
    <row r="41" spans="1:13" ht="12.75" customHeight="1">
      <c r="A41" s="24"/>
      <c r="B41" s="26"/>
      <c r="C41" s="26"/>
      <c r="D41" s="27"/>
      <c r="F41" s="29"/>
      <c r="G41" s="29"/>
      <c r="H41" s="29"/>
      <c r="I41" s="29"/>
      <c r="J41" s="29"/>
      <c r="K41" s="29"/>
      <c r="L41" s="30"/>
      <c r="M41" s="30"/>
    </row>
    <row r="42" spans="1:13" ht="12.75" customHeight="1">
      <c r="A42" s="24"/>
      <c r="B42" s="26"/>
      <c r="C42" s="26"/>
      <c r="D42" s="27"/>
      <c r="F42" s="29"/>
      <c r="G42" s="29"/>
      <c r="H42" s="29"/>
      <c r="I42" s="29"/>
      <c r="J42" s="29"/>
      <c r="K42" s="29"/>
      <c r="L42" s="30"/>
      <c r="M42" s="30"/>
    </row>
    <row r="43" spans="1:13" ht="12.75" customHeight="1">
      <c r="A43" s="24"/>
      <c r="B43" s="26"/>
      <c r="C43" s="26"/>
      <c r="D43" s="27"/>
      <c r="F43" s="29"/>
      <c r="G43" s="29"/>
      <c r="H43" s="29"/>
      <c r="I43" s="29"/>
      <c r="J43" s="29"/>
      <c r="K43" s="29"/>
      <c r="L43" s="30"/>
      <c r="M43" s="30"/>
    </row>
    <row r="44" spans="1:13" ht="12.75" customHeight="1">
      <c r="A44" s="24"/>
      <c r="B44" s="26"/>
      <c r="C44" s="26"/>
      <c r="D44" s="27"/>
      <c r="F44" s="29"/>
      <c r="G44" s="29"/>
      <c r="H44" s="29"/>
      <c r="I44" s="29"/>
      <c r="J44" s="29"/>
      <c r="K44" s="29"/>
      <c r="L44" s="30"/>
      <c r="M44" s="30"/>
    </row>
    <row r="45" spans="1:13" ht="12.75" customHeight="1">
      <c r="A45" s="24"/>
      <c r="B45" s="26"/>
      <c r="C45" s="26"/>
      <c r="D45" s="27"/>
      <c r="F45" s="29"/>
      <c r="G45" s="29"/>
      <c r="H45" s="29"/>
      <c r="I45" s="29"/>
      <c r="J45" s="29"/>
      <c r="K45" s="29"/>
      <c r="L45" s="30"/>
      <c r="M45" s="30"/>
    </row>
    <row r="46" spans="1:13" ht="12.75" customHeight="1">
      <c r="A46" s="24"/>
      <c r="B46" s="26"/>
      <c r="C46" s="26"/>
      <c r="D46" s="27"/>
      <c r="F46" s="29"/>
      <c r="G46" s="29"/>
      <c r="H46" s="29"/>
      <c r="I46" s="29"/>
      <c r="J46" s="29"/>
      <c r="K46" s="29"/>
      <c r="L46" s="30"/>
      <c r="M46" s="30"/>
    </row>
    <row r="47" spans="1:13" ht="12.75" customHeight="1">
      <c r="A47" s="24"/>
      <c r="B47" s="26"/>
      <c r="C47" s="26"/>
      <c r="D47" s="27"/>
      <c r="F47" s="29"/>
      <c r="G47" s="29"/>
      <c r="H47" s="29"/>
      <c r="I47" s="29"/>
      <c r="J47" s="29"/>
      <c r="K47" s="29"/>
      <c r="L47" s="30"/>
      <c r="M47" s="30"/>
    </row>
    <row r="48" spans="1:13" ht="12.75" customHeight="1">
      <c r="A48" s="24"/>
      <c r="B48" s="26"/>
      <c r="C48" s="26"/>
      <c r="D48" s="27"/>
      <c r="F48" s="29"/>
      <c r="G48" s="29"/>
      <c r="H48" s="29"/>
      <c r="I48" s="29"/>
      <c r="J48" s="29"/>
      <c r="K48" s="29"/>
      <c r="L48" s="30"/>
      <c r="M48" s="30"/>
    </row>
    <row r="49" spans="1:13" ht="12.75" customHeight="1">
      <c r="A49" s="24"/>
      <c r="B49" s="26"/>
      <c r="C49" s="26"/>
      <c r="D49" s="27"/>
      <c r="F49" s="29"/>
      <c r="G49" s="29"/>
      <c r="H49" s="29"/>
      <c r="I49" s="29"/>
      <c r="J49" s="29"/>
      <c r="K49" s="29"/>
      <c r="L49" s="30"/>
      <c r="M49" s="30"/>
    </row>
    <row r="50" spans="1:13" ht="12.75" customHeight="1">
      <c r="A50" s="24"/>
      <c r="B50" s="26"/>
      <c r="C50" s="26"/>
      <c r="D50" s="27"/>
      <c r="F50" s="29"/>
      <c r="G50" s="29"/>
      <c r="H50" s="29"/>
      <c r="I50" s="29"/>
      <c r="J50" s="29"/>
      <c r="K50" s="29"/>
      <c r="L50" s="30"/>
      <c r="M50" s="30"/>
    </row>
    <row r="51" spans="1:13" ht="12.75" customHeight="1">
      <c r="A51" s="24"/>
      <c r="B51" s="26"/>
      <c r="C51" s="26"/>
      <c r="D51" s="27"/>
      <c r="F51" s="29"/>
      <c r="G51" s="29"/>
      <c r="H51" s="29"/>
      <c r="I51" s="29"/>
      <c r="J51" s="29"/>
      <c r="K51" s="29"/>
      <c r="L51" s="30"/>
      <c r="M51" s="30"/>
    </row>
    <row r="52" spans="1:13" ht="12.75" customHeight="1">
      <c r="A52" s="24"/>
      <c r="B52" s="26"/>
      <c r="C52" s="26"/>
      <c r="D52" s="27"/>
      <c r="F52" s="29"/>
      <c r="G52" s="29"/>
      <c r="H52" s="29"/>
      <c r="I52" s="29"/>
      <c r="J52" s="29"/>
      <c r="K52" s="29"/>
      <c r="L52" s="30"/>
      <c r="M52" s="30"/>
    </row>
    <row r="53" spans="1:13" ht="12.75" customHeight="1">
      <c r="A53" s="24"/>
      <c r="B53" s="26"/>
      <c r="C53" s="26"/>
      <c r="D53" s="27"/>
      <c r="F53" s="29"/>
      <c r="G53" s="29"/>
      <c r="H53" s="29"/>
      <c r="I53" s="29"/>
      <c r="J53" s="29"/>
      <c r="K53" s="29"/>
      <c r="L53" s="30"/>
      <c r="M53" s="30"/>
    </row>
    <row r="54" spans="1:13" ht="12.75" customHeight="1">
      <c r="A54" s="24"/>
      <c r="B54" s="26"/>
      <c r="C54" s="26"/>
      <c r="D54" s="27"/>
      <c r="F54" s="29"/>
      <c r="G54" s="29"/>
      <c r="H54" s="29"/>
      <c r="I54" s="29"/>
      <c r="J54" s="29"/>
      <c r="K54" s="29"/>
      <c r="L54" s="30"/>
      <c r="M54" s="30"/>
    </row>
    <row r="55" spans="1:13" ht="12.75" customHeight="1">
      <c r="A55" s="24"/>
      <c r="B55" s="26"/>
      <c r="C55" s="26"/>
      <c r="D55" s="27"/>
      <c r="F55" s="29"/>
      <c r="G55" s="29"/>
      <c r="H55" s="29"/>
      <c r="I55" s="29"/>
      <c r="J55" s="29"/>
      <c r="K55" s="29"/>
      <c r="L55" s="30"/>
      <c r="M55" s="30"/>
    </row>
    <row r="56" spans="1:13" ht="12.75" customHeight="1">
      <c r="A56" s="24"/>
      <c r="B56" s="26"/>
      <c r="C56" s="26"/>
      <c r="D56" s="27"/>
      <c r="F56" s="29"/>
      <c r="G56" s="29"/>
      <c r="H56" s="29"/>
      <c r="I56" s="29"/>
      <c r="J56" s="29"/>
      <c r="K56" s="29"/>
      <c r="L56" s="30"/>
      <c r="M56" s="30"/>
    </row>
    <row r="57" spans="1:13" ht="12.75" customHeight="1">
      <c r="A57" s="24"/>
      <c r="B57" s="26"/>
      <c r="C57" s="26"/>
      <c r="D57" s="27"/>
      <c r="F57" s="29"/>
      <c r="G57" s="29"/>
      <c r="H57" s="29"/>
      <c r="I57" s="29"/>
      <c r="J57" s="29"/>
      <c r="K57" s="29"/>
      <c r="L57" s="30"/>
      <c r="M57" s="30"/>
    </row>
    <row r="58" spans="1:13" ht="12.75" customHeight="1">
      <c r="A58" s="24"/>
      <c r="B58" s="26"/>
      <c r="C58" s="26"/>
      <c r="D58" s="27"/>
      <c r="F58" s="29"/>
      <c r="G58" s="29"/>
      <c r="H58" s="29"/>
      <c r="I58" s="29"/>
      <c r="J58" s="29"/>
      <c r="K58" s="29"/>
      <c r="L58" s="30"/>
      <c r="M58" s="30"/>
    </row>
    <row r="59" spans="1:13" ht="12.75" customHeight="1">
      <c r="A59" s="24"/>
      <c r="B59" s="26"/>
      <c r="C59" s="26"/>
      <c r="D59" s="27"/>
      <c r="F59" s="29"/>
      <c r="G59" s="29"/>
      <c r="H59" s="29"/>
      <c r="I59" s="29"/>
      <c r="J59" s="29"/>
      <c r="K59" s="29"/>
      <c r="L59" s="30"/>
      <c r="M59" s="30"/>
    </row>
    <row r="60" spans="1:13" ht="12.75" customHeight="1">
      <c r="A60" s="24"/>
      <c r="B60" s="26"/>
      <c r="C60" s="26"/>
      <c r="D60" s="27"/>
      <c r="F60" s="29"/>
      <c r="G60" s="29"/>
      <c r="H60" s="29"/>
      <c r="I60" s="29"/>
      <c r="J60" s="29"/>
      <c r="K60" s="29"/>
      <c r="L60" s="30"/>
      <c r="M60" s="30"/>
    </row>
    <row r="61" spans="1:13" ht="12.75" customHeight="1">
      <c r="A61" s="24"/>
      <c r="B61" s="26"/>
      <c r="C61" s="26"/>
      <c r="D61" s="27"/>
      <c r="F61" s="29"/>
      <c r="G61" s="29"/>
      <c r="H61" s="29"/>
      <c r="I61" s="29"/>
      <c r="J61" s="29"/>
      <c r="K61" s="29"/>
      <c r="L61" s="30"/>
      <c r="M61" s="30"/>
    </row>
    <row r="62" spans="1:13" ht="12.75" customHeight="1">
      <c r="A62" s="24"/>
      <c r="B62" s="26"/>
      <c r="C62" s="26"/>
      <c r="D62" s="27"/>
      <c r="F62" s="29"/>
      <c r="G62" s="29"/>
      <c r="H62" s="29"/>
      <c r="I62" s="29"/>
      <c r="J62" s="29"/>
      <c r="K62" s="29"/>
      <c r="L62" s="30"/>
      <c r="M62" s="30"/>
    </row>
    <row r="63" spans="1:13" ht="12.75" customHeight="1">
      <c r="A63" s="24"/>
      <c r="B63" s="26"/>
      <c r="C63" s="26"/>
      <c r="D63" s="27"/>
      <c r="F63" s="29"/>
      <c r="G63" s="29"/>
      <c r="H63" s="29"/>
      <c r="I63" s="29"/>
      <c r="J63" s="29"/>
      <c r="K63" s="29"/>
      <c r="L63" s="30"/>
      <c r="M63" s="30"/>
    </row>
    <row r="64" spans="1:13" ht="12.75" customHeight="1">
      <c r="A64" s="24"/>
      <c r="B64" s="26"/>
      <c r="C64" s="26"/>
      <c r="D64" s="27"/>
      <c r="F64" s="29"/>
      <c r="G64" s="29"/>
      <c r="H64" s="29"/>
      <c r="I64" s="29"/>
      <c r="J64" s="29"/>
      <c r="K64" s="29"/>
      <c r="L64" s="30"/>
      <c r="M64" s="30"/>
    </row>
    <row r="65" spans="1:13" ht="12.75" customHeight="1">
      <c r="A65" s="24"/>
      <c r="B65" s="26"/>
      <c r="C65" s="26"/>
      <c r="D65" s="27"/>
      <c r="F65" s="29"/>
      <c r="G65" s="29"/>
      <c r="H65" s="29"/>
      <c r="I65" s="29"/>
      <c r="J65" s="29"/>
      <c r="K65" s="29"/>
      <c r="L65" s="30"/>
      <c r="M65" s="30"/>
    </row>
    <row r="66" spans="1:13" ht="12.75" customHeight="1">
      <c r="A66" s="24"/>
      <c r="B66" s="26"/>
      <c r="C66" s="26"/>
      <c r="D66" s="27"/>
      <c r="F66" s="29"/>
      <c r="G66" s="29"/>
      <c r="H66" s="29"/>
      <c r="I66" s="29"/>
      <c r="J66" s="29"/>
      <c r="K66" s="29"/>
      <c r="L66" s="30"/>
      <c r="M66" s="30"/>
    </row>
    <row r="67" spans="1:13" ht="12.75" customHeight="1">
      <c r="A67" s="24"/>
      <c r="B67" s="26"/>
      <c r="C67" s="26"/>
      <c r="D67" s="27"/>
      <c r="F67" s="29"/>
      <c r="G67" s="29"/>
      <c r="H67" s="29"/>
      <c r="I67" s="29"/>
      <c r="J67" s="29"/>
      <c r="K67" s="29"/>
      <c r="L67" s="30"/>
      <c r="M67" s="30"/>
    </row>
    <row r="68" spans="1:13" ht="12.75" customHeight="1">
      <c r="A68" s="24"/>
      <c r="B68" s="26"/>
      <c r="C68" s="26"/>
      <c r="D68" s="27"/>
      <c r="F68" s="29"/>
      <c r="G68" s="29"/>
      <c r="H68" s="29"/>
      <c r="I68" s="29"/>
      <c r="J68" s="29"/>
      <c r="K68" s="29"/>
      <c r="L68" s="30"/>
      <c r="M68" s="30"/>
    </row>
    <row r="69" spans="1:13" ht="12.75" customHeight="1">
      <c r="A69" s="24"/>
      <c r="B69" s="26"/>
      <c r="C69" s="26"/>
      <c r="D69" s="27"/>
      <c r="F69" s="29"/>
      <c r="G69" s="29"/>
      <c r="H69" s="29"/>
      <c r="I69" s="29"/>
      <c r="J69" s="29"/>
      <c r="K69" s="29"/>
      <c r="L69" s="30"/>
      <c r="M69" s="30"/>
    </row>
    <row r="70" spans="1:13" ht="12.75" customHeight="1">
      <c r="A70" s="24"/>
      <c r="B70" s="26"/>
      <c r="C70" s="26"/>
      <c r="D70" s="27"/>
      <c r="F70" s="29"/>
      <c r="G70" s="29"/>
      <c r="H70" s="29"/>
      <c r="I70" s="29"/>
      <c r="J70" s="29"/>
      <c r="K70" s="29"/>
      <c r="L70" s="30"/>
      <c r="M70" s="30"/>
    </row>
    <row r="71" spans="1:13" ht="12.75" customHeight="1">
      <c r="A71" s="24"/>
      <c r="B71" s="26"/>
      <c r="C71" s="26"/>
      <c r="D71" s="27"/>
      <c r="F71" s="29"/>
      <c r="G71" s="29"/>
      <c r="H71" s="29"/>
      <c r="I71" s="29"/>
      <c r="J71" s="29"/>
      <c r="K71" s="29"/>
      <c r="L71" s="30"/>
      <c r="M71" s="30"/>
    </row>
    <row r="72" spans="1:13" ht="12.75" customHeight="1">
      <c r="A72" s="24"/>
      <c r="B72" s="26"/>
      <c r="C72" s="26"/>
      <c r="D72" s="27"/>
      <c r="F72" s="29"/>
      <c r="G72" s="29"/>
      <c r="H72" s="29"/>
      <c r="I72" s="29"/>
      <c r="J72" s="29"/>
      <c r="K72" s="29"/>
      <c r="L72" s="30"/>
      <c r="M72" s="30"/>
    </row>
    <row r="73" spans="1:13" ht="12.75" customHeight="1">
      <c r="A73" s="24"/>
      <c r="B73" s="26"/>
      <c r="C73" s="26"/>
      <c r="D73" s="27"/>
      <c r="F73" s="29"/>
      <c r="G73" s="29"/>
      <c r="H73" s="29"/>
      <c r="I73" s="29"/>
      <c r="J73" s="29"/>
      <c r="K73" s="29"/>
      <c r="L73" s="30"/>
      <c r="M73" s="30"/>
    </row>
    <row r="74" spans="1:13" ht="12.75" customHeight="1">
      <c r="A74" s="24"/>
      <c r="B74" s="26"/>
      <c r="C74" s="26"/>
      <c r="D74" s="27"/>
      <c r="F74" s="29"/>
      <c r="G74" s="29"/>
      <c r="H74" s="29"/>
      <c r="I74" s="29"/>
      <c r="J74" s="29"/>
      <c r="K74" s="29"/>
      <c r="L74" s="30"/>
      <c r="M74" s="30"/>
    </row>
    <row r="75" spans="1:13" ht="12.75" customHeight="1">
      <c r="A75" s="24"/>
      <c r="B75" s="26"/>
      <c r="C75" s="26"/>
      <c r="D75" s="27"/>
      <c r="F75" s="29"/>
      <c r="G75" s="29"/>
      <c r="H75" s="29"/>
      <c r="I75" s="29"/>
      <c r="J75" s="29"/>
      <c r="K75" s="29"/>
      <c r="L75" s="30"/>
      <c r="M75" s="30"/>
    </row>
    <row r="76" spans="1:13" ht="12.75" customHeight="1">
      <c r="A76" s="24"/>
      <c r="B76" s="26"/>
      <c r="C76" s="26"/>
      <c r="D76" s="27"/>
      <c r="F76" s="29"/>
      <c r="G76" s="29"/>
      <c r="H76" s="29"/>
      <c r="I76" s="29"/>
      <c r="J76" s="29"/>
      <c r="K76" s="29"/>
      <c r="L76" s="30"/>
      <c r="M76" s="30"/>
    </row>
    <row r="77" spans="1:13" ht="12.75" customHeight="1">
      <c r="A77" s="24"/>
      <c r="B77" s="26"/>
      <c r="C77" s="26"/>
      <c r="D77" s="27"/>
      <c r="F77" s="29"/>
      <c r="G77" s="29"/>
      <c r="H77" s="29"/>
      <c r="I77" s="29"/>
      <c r="J77" s="29"/>
      <c r="K77" s="29"/>
      <c r="L77" s="30"/>
      <c r="M77" s="30"/>
    </row>
    <row r="78" spans="1:13" ht="12.75" customHeight="1">
      <c r="A78" s="24"/>
      <c r="B78" s="26"/>
      <c r="C78" s="26"/>
      <c r="D78" s="27"/>
      <c r="F78" s="29"/>
      <c r="G78" s="29"/>
      <c r="H78" s="29"/>
      <c r="I78" s="29"/>
      <c r="J78" s="29"/>
      <c r="K78" s="29"/>
      <c r="L78" s="30"/>
      <c r="M78" s="30"/>
    </row>
    <row r="79" spans="1:13" ht="12.75" customHeight="1">
      <c r="A79" s="24"/>
      <c r="B79" s="26"/>
      <c r="C79" s="26"/>
      <c r="D79" s="27"/>
      <c r="F79" s="29"/>
      <c r="G79" s="29"/>
      <c r="H79" s="29"/>
      <c r="I79" s="29"/>
      <c r="J79" s="29"/>
      <c r="K79" s="29"/>
      <c r="L79" s="30"/>
      <c r="M79" s="30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.75" customHeight="1"/>
  <cols>
    <col min="1" max="1" width="3.7109375" style="0" customWidth="1"/>
    <col min="2" max="2" width="5.7109375" style="0" customWidth="1"/>
    <col min="3" max="3" width="19.28125" style="0" customWidth="1"/>
    <col min="4" max="4" width="27.421875" style="0" customWidth="1"/>
    <col min="5" max="5" width="5.140625" style="0" customWidth="1"/>
    <col min="6" max="11" width="4.7109375" style="0" customWidth="1"/>
    <col min="12" max="12" width="6.8515625" style="0" customWidth="1"/>
    <col min="13" max="13" width="9.8515625" style="0" customWidth="1"/>
    <col min="14" max="14" width="31.140625" style="0" customWidth="1"/>
  </cols>
  <sheetData>
    <row r="1" spans="1:14" ht="23.25">
      <c r="A1" s="330" t="s">
        <v>218</v>
      </c>
      <c r="B1" s="331"/>
      <c r="C1" s="331"/>
      <c r="D1" s="1"/>
      <c r="E1" s="1">
        <v>105</v>
      </c>
      <c r="F1" s="35"/>
      <c r="G1" s="3"/>
      <c r="H1" s="3"/>
      <c r="I1" s="3"/>
      <c r="J1" s="3"/>
      <c r="K1" s="3"/>
      <c r="L1" s="4"/>
      <c r="M1" s="5" t="s">
        <v>0</v>
      </c>
      <c r="N1" s="37"/>
    </row>
    <row r="2" spans="1:14" ht="12.75" customHeight="1">
      <c r="A2" s="8">
        <v>0</v>
      </c>
      <c r="B2" s="10" t="s">
        <v>201</v>
      </c>
      <c r="C2" s="10" t="s">
        <v>13</v>
      </c>
      <c r="D2" s="10" t="s">
        <v>283</v>
      </c>
      <c r="E2" s="10" t="s">
        <v>36</v>
      </c>
      <c r="F2" s="11" t="s">
        <v>39</v>
      </c>
      <c r="G2" s="12" t="s">
        <v>12</v>
      </c>
      <c r="H2" s="13" t="s">
        <v>10</v>
      </c>
      <c r="I2" s="14" t="s">
        <v>16</v>
      </c>
      <c r="J2" s="15" t="s">
        <v>14</v>
      </c>
      <c r="K2" s="16" t="s">
        <v>24</v>
      </c>
      <c r="L2" s="17" t="s">
        <v>40</v>
      </c>
      <c r="M2" s="10" t="s">
        <v>145</v>
      </c>
      <c r="N2" s="10"/>
    </row>
    <row r="3" spans="1:13" ht="12.75" customHeight="1">
      <c r="A3" s="24">
        <v>1</v>
      </c>
      <c r="B3" s="28">
        <v>2</v>
      </c>
      <c r="C3" s="26" t="str">
        <f aca="true" t="shared" si="0" ref="C3:C29">VLOOKUP($B3,nimilista,2,FALSE)</f>
        <v>Camilla Lindén</v>
      </c>
      <c r="D3" s="27" t="str">
        <f aca="true" t="shared" si="1" ref="D3:D29">VLOOKUP($B3,nimilista,5,FALSE)</f>
        <v>Alppilan Salamat</v>
      </c>
      <c r="F3" s="29"/>
      <c r="G3" s="29"/>
      <c r="H3" s="29"/>
      <c r="I3" s="29"/>
      <c r="J3" s="29"/>
      <c r="K3" s="29"/>
      <c r="L3" s="30"/>
      <c r="M3" s="30"/>
    </row>
    <row r="4" spans="1:13" ht="12.75" customHeight="1">
      <c r="A4" s="24">
        <v>2</v>
      </c>
      <c r="B4" s="28">
        <v>3</v>
      </c>
      <c r="C4" s="26" t="str">
        <f t="shared" si="0"/>
        <v>Jenna Smedman</v>
      </c>
      <c r="D4" s="27" t="str">
        <f t="shared" si="1"/>
        <v>Alppilan Salamat</v>
      </c>
      <c r="F4" s="29"/>
      <c r="G4" s="29"/>
      <c r="H4" s="29"/>
      <c r="I4" s="29"/>
      <c r="J4" s="29"/>
      <c r="K4" s="29"/>
      <c r="L4" s="30"/>
      <c r="M4" s="30"/>
    </row>
    <row r="5" spans="1:13" ht="12.75" customHeight="1">
      <c r="A5" s="24">
        <v>3</v>
      </c>
      <c r="B5" s="28">
        <v>4</v>
      </c>
      <c r="C5" s="26" t="str">
        <f t="shared" si="0"/>
        <v>Maija Leinonen</v>
      </c>
      <c r="D5" s="27" t="str">
        <f t="shared" si="1"/>
        <v>Alppilan Salamat</v>
      </c>
      <c r="F5" s="29"/>
      <c r="G5" s="29"/>
      <c r="H5" s="29"/>
      <c r="I5" s="29"/>
      <c r="J5" s="29"/>
      <c r="K5" s="29"/>
      <c r="L5" s="30"/>
      <c r="M5" s="30"/>
    </row>
    <row r="6" spans="1:13" ht="12.75" customHeight="1">
      <c r="A6" s="24">
        <v>4</v>
      </c>
      <c r="B6" s="28">
        <v>5</v>
      </c>
      <c r="C6" s="26" t="str">
        <f t="shared" si="0"/>
        <v>Mari Anttila</v>
      </c>
      <c r="D6" s="27" t="str">
        <f t="shared" si="1"/>
        <v>Alppilan Salamat</v>
      </c>
      <c r="F6" s="29"/>
      <c r="G6" s="29"/>
      <c r="H6" s="29"/>
      <c r="I6" s="29"/>
      <c r="J6" s="29"/>
      <c r="K6" s="29"/>
      <c r="L6" s="30"/>
      <c r="M6" s="30"/>
    </row>
    <row r="7" spans="1:13" ht="12.75" customHeight="1">
      <c r="A7" s="24">
        <v>5</v>
      </c>
      <c r="B7" s="28">
        <v>6</v>
      </c>
      <c r="C7" s="26" t="str">
        <f t="shared" si="0"/>
        <v>Nea Kinnunen</v>
      </c>
      <c r="D7" s="27" t="str">
        <f t="shared" si="1"/>
        <v>Alppilan Salamat</v>
      </c>
      <c r="F7" s="29"/>
      <c r="G7" s="29"/>
      <c r="H7" s="29"/>
      <c r="I7" s="29"/>
      <c r="J7" s="29"/>
      <c r="K7" s="29"/>
      <c r="L7" s="30"/>
      <c r="M7" s="30"/>
    </row>
    <row r="8" spans="1:13" ht="12.75" customHeight="1">
      <c r="A8" s="24">
        <v>6</v>
      </c>
      <c r="B8" s="28">
        <v>7</v>
      </c>
      <c r="C8" s="26" t="str">
        <f t="shared" si="0"/>
        <v>Noora Knuutila</v>
      </c>
      <c r="D8" s="27" t="str">
        <f t="shared" si="1"/>
        <v>Alppilan Salamat</v>
      </c>
      <c r="F8" s="29"/>
      <c r="G8" s="29"/>
      <c r="H8" s="29"/>
      <c r="I8" s="29"/>
      <c r="J8" s="29"/>
      <c r="K8" s="29"/>
      <c r="L8" s="30"/>
      <c r="M8" s="30"/>
    </row>
    <row r="9" spans="1:13" ht="12.75" customHeight="1">
      <c r="A9" s="24">
        <v>7</v>
      </c>
      <c r="B9" s="28">
        <v>8</v>
      </c>
      <c r="C9" s="26" t="str">
        <f t="shared" si="0"/>
        <v>Tuuli Nyberg</v>
      </c>
      <c r="D9" s="27" t="str">
        <f t="shared" si="1"/>
        <v>Alppilan Salamat</v>
      </c>
      <c r="F9" s="29"/>
      <c r="G9" s="29"/>
      <c r="H9" s="29"/>
      <c r="I9" s="29"/>
      <c r="J9" s="29"/>
      <c r="K9" s="29"/>
      <c r="L9" s="30"/>
      <c r="M9" s="30"/>
    </row>
    <row r="10" spans="1:13" ht="12.75" customHeight="1">
      <c r="A10" s="24">
        <v>8</v>
      </c>
      <c r="B10" s="28">
        <v>9</v>
      </c>
      <c r="C10" s="26" t="str">
        <f t="shared" si="0"/>
        <v>Enna Herva</v>
      </c>
      <c r="D10" s="27" t="str">
        <f t="shared" si="1"/>
        <v>Oulun Pyrintö</v>
      </c>
      <c r="F10" s="29"/>
      <c r="G10" s="29"/>
      <c r="H10" s="29"/>
      <c r="I10" s="29"/>
      <c r="J10" s="29"/>
      <c r="K10" s="29"/>
      <c r="L10" s="30"/>
      <c r="M10" s="30"/>
    </row>
    <row r="11" spans="1:13" ht="12.75" customHeight="1">
      <c r="A11" s="24">
        <v>9</v>
      </c>
      <c r="B11" s="28">
        <v>10</v>
      </c>
      <c r="C11" s="26" t="str">
        <f t="shared" si="0"/>
        <v>Lili Granroth</v>
      </c>
      <c r="D11" s="27" t="str">
        <f t="shared" si="1"/>
        <v>Oulun Pyrintö</v>
      </c>
      <c r="F11" s="29"/>
      <c r="G11" s="29"/>
      <c r="H11" s="29"/>
      <c r="I11" s="29"/>
      <c r="J11" s="29"/>
      <c r="K11" s="29"/>
      <c r="L11" s="30"/>
      <c r="M11" s="30"/>
    </row>
    <row r="12" spans="1:13" ht="12.75" customHeight="1">
      <c r="A12" s="24">
        <v>10</v>
      </c>
      <c r="B12" s="28">
        <v>11</v>
      </c>
      <c r="C12" s="26" t="str">
        <f t="shared" si="0"/>
        <v>Anniina Muilu</v>
      </c>
      <c r="D12" s="27" t="str">
        <f t="shared" si="1"/>
        <v>Suomen Taitovoimistelu Klubi</v>
      </c>
      <c r="F12" s="29"/>
      <c r="G12" s="29"/>
      <c r="H12" s="29"/>
      <c r="I12" s="29"/>
      <c r="J12" s="29"/>
      <c r="K12" s="29"/>
      <c r="L12" s="30"/>
      <c r="M12" s="30"/>
    </row>
    <row r="13" spans="1:13" ht="12.75" customHeight="1">
      <c r="A13" s="24">
        <v>11</v>
      </c>
      <c r="B13" s="28">
        <v>12</v>
      </c>
      <c r="C13" s="26" t="str">
        <f t="shared" si="0"/>
        <v>Elina Ahmala</v>
      </c>
      <c r="D13" s="27" t="str">
        <f t="shared" si="1"/>
        <v>Suomen Taitovoimistelu Klubi</v>
      </c>
      <c r="F13" s="29"/>
      <c r="G13" s="29"/>
      <c r="H13" s="29"/>
      <c r="I13" s="29"/>
      <c r="J13" s="29"/>
      <c r="K13" s="29"/>
      <c r="L13" s="30"/>
      <c r="M13" s="30"/>
    </row>
    <row r="14" spans="1:13" ht="12.75" customHeight="1">
      <c r="A14" s="24">
        <v>12</v>
      </c>
      <c r="B14" s="28">
        <v>13</v>
      </c>
      <c r="C14" s="26" t="str">
        <f t="shared" si="0"/>
        <v>Maria Pakkanen</v>
      </c>
      <c r="D14" s="27" t="str">
        <f t="shared" si="1"/>
        <v>Suomen Taitovoimistelu Klubi</v>
      </c>
      <c r="F14" s="29"/>
      <c r="G14" s="29"/>
      <c r="H14" s="29"/>
      <c r="I14" s="29"/>
      <c r="J14" s="29"/>
      <c r="K14" s="29"/>
      <c r="L14" s="30"/>
      <c r="M14" s="30"/>
    </row>
    <row r="15" spans="1:13" ht="12.75" customHeight="1">
      <c r="A15" s="24">
        <v>13</v>
      </c>
      <c r="B15" s="28">
        <v>14</v>
      </c>
      <c r="C15" s="26" t="str">
        <f t="shared" si="0"/>
        <v>Saara Halme</v>
      </c>
      <c r="D15" s="27" t="str">
        <f t="shared" si="1"/>
        <v>Suomen Taitovoimistelu Klubi</v>
      </c>
      <c r="F15" s="29"/>
      <c r="G15" s="29"/>
      <c r="H15" s="29"/>
      <c r="I15" s="29"/>
      <c r="J15" s="29"/>
      <c r="K15" s="29"/>
      <c r="L15" s="30"/>
      <c r="M15" s="30"/>
    </row>
    <row r="16" spans="1:13" ht="12.75" customHeight="1">
      <c r="A16" s="24">
        <v>14</v>
      </c>
      <c r="B16" s="28">
        <v>15</v>
      </c>
      <c r="C16" s="26" t="str">
        <f t="shared" si="0"/>
        <v>Viivi Immonen</v>
      </c>
      <c r="D16" s="27" t="str">
        <f t="shared" si="1"/>
        <v>Suomen Taitovoimistelu Klubi</v>
      </c>
      <c r="F16" s="29"/>
      <c r="G16" s="29"/>
      <c r="H16" s="29"/>
      <c r="I16" s="29"/>
      <c r="J16" s="29"/>
      <c r="K16" s="29"/>
      <c r="L16" s="30"/>
      <c r="M16" s="30"/>
    </row>
    <row r="17" spans="1:13" ht="12.75" customHeight="1">
      <c r="A17" s="24">
        <v>15</v>
      </c>
      <c r="B17" s="28">
        <v>16</v>
      </c>
      <c r="C17" s="26" t="str">
        <f t="shared" si="0"/>
        <v>Adeliina Sulkanen</v>
      </c>
      <c r="D17" s="27" t="str">
        <f t="shared" si="1"/>
        <v>Tampereen Voimistelijat</v>
      </c>
      <c r="F17" s="29"/>
      <c r="G17" s="29"/>
      <c r="H17" s="29"/>
      <c r="I17" s="29"/>
      <c r="J17" s="29"/>
      <c r="K17" s="29"/>
      <c r="L17" s="30"/>
      <c r="M17" s="30"/>
    </row>
    <row r="18" spans="1:13" ht="12.75" customHeight="1">
      <c r="A18" s="24">
        <v>16</v>
      </c>
      <c r="B18" s="28">
        <v>17</v>
      </c>
      <c r="C18" s="26" t="str">
        <f t="shared" si="0"/>
        <v>Suvi Karumo</v>
      </c>
      <c r="D18" s="27" t="str">
        <f t="shared" si="1"/>
        <v>Tampereen Voimistelijat</v>
      </c>
      <c r="F18" s="29"/>
      <c r="G18" s="29"/>
      <c r="H18" s="29"/>
      <c r="I18" s="29"/>
      <c r="J18" s="29"/>
      <c r="K18" s="29"/>
      <c r="L18" s="30"/>
      <c r="M18" s="30"/>
    </row>
    <row r="19" spans="1:13" ht="12.75" customHeight="1">
      <c r="A19" s="24">
        <v>17</v>
      </c>
      <c r="B19" s="28">
        <v>18</v>
      </c>
      <c r="C19" s="26" t="str">
        <f t="shared" si="0"/>
        <v>Tiia Laisi</v>
      </c>
      <c r="D19" s="27" t="str">
        <f t="shared" si="1"/>
        <v>Tampereen Voimistelijat</v>
      </c>
      <c r="F19" s="29"/>
      <c r="G19" s="29"/>
      <c r="H19" s="29"/>
      <c r="I19" s="29"/>
      <c r="J19" s="29"/>
      <c r="K19" s="29"/>
      <c r="L19" s="30"/>
      <c r="M19" s="30"/>
    </row>
    <row r="20" spans="1:13" ht="12.75" customHeight="1">
      <c r="A20" s="24">
        <v>18</v>
      </c>
      <c r="B20" s="28">
        <v>19</v>
      </c>
      <c r="C20" s="26" t="str">
        <f t="shared" si="0"/>
        <v>Veronika Vuosjoki</v>
      </c>
      <c r="D20" s="27" t="str">
        <f t="shared" si="1"/>
        <v>Tampereen Voimistelijat</v>
      </c>
      <c r="F20" s="29"/>
      <c r="G20" s="29"/>
      <c r="H20" s="29"/>
      <c r="I20" s="29"/>
      <c r="J20" s="29"/>
      <c r="K20" s="29"/>
      <c r="L20" s="30"/>
      <c r="M20" s="30"/>
    </row>
    <row r="21" spans="1:13" ht="12.75" customHeight="1">
      <c r="A21" s="24">
        <v>19</v>
      </c>
      <c r="B21" s="28">
        <v>20</v>
      </c>
      <c r="C21" s="26" t="str">
        <f t="shared" si="0"/>
        <v>Alexandra Ivanova</v>
      </c>
      <c r="D21" s="27" t="str">
        <f t="shared" si="1"/>
        <v>Turun Pyrkivä</v>
      </c>
      <c r="F21" s="29"/>
      <c r="G21" s="29"/>
      <c r="H21" s="29"/>
      <c r="I21" s="29"/>
      <c r="J21" s="29"/>
      <c r="K21" s="29"/>
      <c r="L21" s="30"/>
      <c r="M21" s="30"/>
    </row>
    <row r="22" spans="1:13" ht="12.75" customHeight="1">
      <c r="A22" s="24">
        <v>20</v>
      </c>
      <c r="B22" s="28">
        <v>21</v>
      </c>
      <c r="C22" s="26" t="str">
        <f t="shared" si="0"/>
        <v>Victoria Jakaus</v>
      </c>
      <c r="D22" s="27" t="str">
        <f t="shared" si="1"/>
        <v>Turun Pyrkivä</v>
      </c>
      <c r="F22" s="29"/>
      <c r="G22" s="29"/>
      <c r="H22" s="29"/>
      <c r="I22" s="29"/>
      <c r="J22" s="29"/>
      <c r="K22" s="29"/>
      <c r="L22" s="30"/>
      <c r="M22" s="30"/>
    </row>
    <row r="23" spans="1:13" ht="12.75" customHeight="1">
      <c r="A23" s="24">
        <v>21</v>
      </c>
      <c r="B23" s="28">
        <v>22</v>
      </c>
      <c r="C23" s="26" t="str">
        <f t="shared" si="0"/>
        <v>Julia Jäkälä</v>
      </c>
      <c r="D23" s="27" t="str">
        <f t="shared" si="1"/>
        <v>Turun Urheiluliitto</v>
      </c>
      <c r="F23" s="29"/>
      <c r="G23" s="29"/>
      <c r="H23" s="29"/>
      <c r="I23" s="29"/>
      <c r="J23" s="29"/>
      <c r="K23" s="29"/>
      <c r="L23" s="30"/>
      <c r="M23" s="30"/>
    </row>
    <row r="24" spans="1:13" ht="12.75" customHeight="1">
      <c r="A24" s="24">
        <v>22</v>
      </c>
      <c r="B24" s="28">
        <v>23</v>
      </c>
      <c r="C24" s="26" t="str">
        <f t="shared" si="0"/>
        <v>Maria Åman</v>
      </c>
      <c r="D24" s="27" t="str">
        <f t="shared" si="1"/>
        <v>Turun Urheiluliitto</v>
      </c>
      <c r="F24" s="29"/>
      <c r="G24" s="29"/>
      <c r="H24" s="29"/>
      <c r="I24" s="29"/>
      <c r="J24" s="29"/>
      <c r="K24" s="29"/>
      <c r="L24" s="30"/>
      <c r="M24" s="30"/>
    </row>
    <row r="25" spans="1:13" ht="12.75" customHeight="1">
      <c r="A25" s="24">
        <v>23</v>
      </c>
      <c r="B25" s="28">
        <v>24</v>
      </c>
      <c r="C25" s="26" t="str">
        <f t="shared" si="0"/>
        <v>Miina Kokkonen</v>
      </c>
      <c r="D25" s="27" t="str">
        <f t="shared" si="1"/>
        <v>Turun Urheiluliitto</v>
      </c>
      <c r="F25" s="29"/>
      <c r="G25" s="29"/>
      <c r="H25" s="29"/>
      <c r="I25" s="29"/>
      <c r="J25" s="29"/>
      <c r="K25" s="29"/>
      <c r="L25" s="30"/>
      <c r="M25" s="30"/>
    </row>
    <row r="26" spans="1:13" ht="12.75" customHeight="1">
      <c r="A26" s="24">
        <v>24</v>
      </c>
      <c r="B26" s="28">
        <v>25</v>
      </c>
      <c r="C26" s="26" t="str">
        <f t="shared" si="0"/>
        <v>Anniina Rautiainen</v>
      </c>
      <c r="D26" s="27" t="str">
        <f t="shared" si="1"/>
        <v>Voimisteluseura Keski-Uusimaa</v>
      </c>
      <c r="F26" s="29"/>
      <c r="G26" s="29"/>
      <c r="H26" s="29"/>
      <c r="I26" s="29"/>
      <c r="J26" s="29"/>
      <c r="K26" s="29"/>
      <c r="L26" s="30"/>
      <c r="M26" s="30"/>
    </row>
    <row r="27" spans="1:13" ht="12.75" customHeight="1">
      <c r="A27" s="24">
        <v>25</v>
      </c>
      <c r="B27" s="28">
        <v>26</v>
      </c>
      <c r="C27" s="26" t="str">
        <f t="shared" si="0"/>
        <v>Maisa Anttilainen</v>
      </c>
      <c r="D27" s="27" t="str">
        <f t="shared" si="1"/>
        <v>Voimisteluseura Keski-Uusimaa</v>
      </c>
      <c r="F27" s="29"/>
      <c r="G27" s="29"/>
      <c r="H27" s="29"/>
      <c r="I27" s="29"/>
      <c r="J27" s="29"/>
      <c r="K27" s="29"/>
      <c r="L27" s="30"/>
      <c r="M27" s="30"/>
    </row>
    <row r="28" spans="1:13" ht="12.75" customHeight="1">
      <c r="A28" s="24">
        <v>26</v>
      </c>
      <c r="B28" s="28">
        <v>27</v>
      </c>
      <c r="C28" s="26" t="str">
        <f t="shared" si="0"/>
        <v>Julia Darlington</v>
      </c>
      <c r="D28" s="27" t="str">
        <f t="shared" si="1"/>
        <v>Voimisteluseura Kieppi</v>
      </c>
      <c r="F28" s="29"/>
      <c r="G28" s="29"/>
      <c r="H28" s="29"/>
      <c r="I28" s="29"/>
      <c r="J28" s="29"/>
      <c r="K28" s="29"/>
      <c r="L28" s="30"/>
      <c r="M28" s="30"/>
    </row>
    <row r="29" spans="1:13" ht="12.75" customHeight="1">
      <c r="A29" s="24">
        <v>27</v>
      </c>
      <c r="B29" s="28">
        <v>28</v>
      </c>
      <c r="C29" s="26" t="str">
        <f t="shared" si="0"/>
        <v>Patricia Hämäläinen</v>
      </c>
      <c r="D29" s="27" t="str">
        <f t="shared" si="1"/>
        <v>Voimisteluseura Kieppi</v>
      </c>
      <c r="F29" s="29"/>
      <c r="G29" s="29"/>
      <c r="H29" s="29"/>
      <c r="I29" s="29"/>
      <c r="J29" s="29"/>
      <c r="K29" s="29"/>
      <c r="L29" s="30"/>
      <c r="M29" s="30"/>
    </row>
    <row r="30" spans="1:13" ht="12.75" customHeight="1">
      <c r="A30" s="34"/>
      <c r="B30" s="26"/>
      <c r="C30" s="26"/>
      <c r="D30" s="27"/>
      <c r="F30" s="29"/>
      <c r="G30" s="29"/>
      <c r="H30" s="29"/>
      <c r="I30" s="29"/>
      <c r="J30" s="29"/>
      <c r="K30" s="29"/>
      <c r="L30" s="30"/>
      <c r="M30" s="30">
        <f aca="true" t="shared" si="2" ref="M30:M45">IF(ISBLANK(J30),"",((F30-K30)+L30))</f>
      </c>
    </row>
    <row r="31" spans="1:13" ht="12.75" customHeight="1">
      <c r="A31" s="34"/>
      <c r="B31" s="26"/>
      <c r="C31" s="26"/>
      <c r="D31" s="27"/>
      <c r="F31" s="29"/>
      <c r="G31" s="29"/>
      <c r="H31" s="29"/>
      <c r="I31" s="29"/>
      <c r="J31" s="29"/>
      <c r="K31" s="29"/>
      <c r="L31" s="30"/>
      <c r="M31" s="30">
        <f t="shared" si="2"/>
      </c>
    </row>
    <row r="32" spans="1:13" ht="12.75" customHeight="1">
      <c r="A32" s="34"/>
      <c r="B32" s="26"/>
      <c r="C32" s="26"/>
      <c r="D32" s="27"/>
      <c r="F32" s="29"/>
      <c r="G32" s="29"/>
      <c r="H32" s="29"/>
      <c r="I32" s="29"/>
      <c r="J32" s="29"/>
      <c r="K32" s="29"/>
      <c r="L32" s="30"/>
      <c r="M32" s="30">
        <f t="shared" si="2"/>
      </c>
    </row>
    <row r="33" spans="1:13" ht="12.75" customHeight="1">
      <c r="A33" s="34"/>
      <c r="B33" s="26"/>
      <c r="C33" s="26"/>
      <c r="D33" s="27"/>
      <c r="F33" s="29"/>
      <c r="G33" s="29"/>
      <c r="H33" s="29"/>
      <c r="I33" s="29"/>
      <c r="J33" s="29"/>
      <c r="K33" s="29"/>
      <c r="L33" s="30"/>
      <c r="M33" s="30">
        <f t="shared" si="2"/>
      </c>
    </row>
    <row r="34" spans="1:13" ht="12.75" customHeight="1">
      <c r="A34" s="34"/>
      <c r="B34" s="26"/>
      <c r="C34" s="26"/>
      <c r="D34" s="27"/>
      <c r="F34" s="29"/>
      <c r="G34" s="29"/>
      <c r="H34" s="29"/>
      <c r="I34" s="29"/>
      <c r="J34" s="29"/>
      <c r="K34" s="29"/>
      <c r="L34" s="30"/>
      <c r="M34" s="30">
        <f t="shared" si="2"/>
      </c>
    </row>
    <row r="35" spans="1:13" ht="12.75" customHeight="1">
      <c r="A35" s="34"/>
      <c r="B35" s="26"/>
      <c r="C35" s="26"/>
      <c r="D35" s="27"/>
      <c r="F35" s="29"/>
      <c r="G35" s="29"/>
      <c r="H35" s="29"/>
      <c r="I35" s="29"/>
      <c r="J35" s="29"/>
      <c r="K35" s="29"/>
      <c r="L35" s="30"/>
      <c r="M35" s="30">
        <f t="shared" si="2"/>
      </c>
    </row>
    <row r="36" spans="1:13" ht="12.75" customHeight="1">
      <c r="A36" s="34"/>
      <c r="B36" s="26"/>
      <c r="C36" s="26"/>
      <c r="D36" s="27"/>
      <c r="F36" s="29"/>
      <c r="G36" s="29"/>
      <c r="H36" s="29"/>
      <c r="I36" s="29"/>
      <c r="J36" s="29"/>
      <c r="K36" s="29"/>
      <c r="L36" s="30"/>
      <c r="M36" s="30">
        <f t="shared" si="2"/>
      </c>
    </row>
    <row r="37" spans="1:13" ht="12.75" customHeight="1">
      <c r="A37" s="34"/>
      <c r="B37" s="26"/>
      <c r="C37" s="26"/>
      <c r="D37" s="27"/>
      <c r="F37" s="29"/>
      <c r="G37" s="29"/>
      <c r="H37" s="29"/>
      <c r="I37" s="29"/>
      <c r="J37" s="29"/>
      <c r="K37" s="29"/>
      <c r="L37" s="30"/>
      <c r="M37" s="30">
        <f t="shared" si="2"/>
      </c>
    </row>
    <row r="38" spans="1:13" ht="12.75" customHeight="1">
      <c r="A38" s="34"/>
      <c r="B38" s="26"/>
      <c r="C38" s="26"/>
      <c r="D38" s="27"/>
      <c r="F38" s="29"/>
      <c r="G38" s="29"/>
      <c r="H38" s="29"/>
      <c r="I38" s="29"/>
      <c r="J38" s="29"/>
      <c r="K38" s="29"/>
      <c r="L38" s="30"/>
      <c r="M38" s="30">
        <f t="shared" si="2"/>
      </c>
    </row>
    <row r="39" spans="1:13" ht="12.75" customHeight="1">
      <c r="A39" s="34"/>
      <c r="B39" s="26"/>
      <c r="C39" s="26"/>
      <c r="D39" s="27"/>
      <c r="F39" s="29"/>
      <c r="G39" s="29"/>
      <c r="H39" s="29"/>
      <c r="I39" s="29"/>
      <c r="J39" s="29"/>
      <c r="K39" s="29"/>
      <c r="L39" s="30"/>
      <c r="M39" s="30">
        <f t="shared" si="2"/>
      </c>
    </row>
    <row r="40" spans="1:13" ht="12.75" customHeight="1">
      <c r="A40" s="34"/>
      <c r="B40" s="26"/>
      <c r="C40" s="26"/>
      <c r="D40" s="27"/>
      <c r="F40" s="29"/>
      <c r="G40" s="29"/>
      <c r="H40" s="29"/>
      <c r="I40" s="29"/>
      <c r="J40" s="29"/>
      <c r="K40" s="29"/>
      <c r="L40" s="30"/>
      <c r="M40" s="30">
        <f t="shared" si="2"/>
      </c>
    </row>
    <row r="41" spans="1:13" ht="12.75" customHeight="1">
      <c r="A41" s="34"/>
      <c r="B41" s="26"/>
      <c r="C41" s="26"/>
      <c r="D41" s="27"/>
      <c r="F41" s="29"/>
      <c r="G41" s="29"/>
      <c r="H41" s="29"/>
      <c r="I41" s="29"/>
      <c r="J41" s="29"/>
      <c r="K41" s="29"/>
      <c r="L41" s="30"/>
      <c r="M41" s="30">
        <f t="shared" si="2"/>
      </c>
    </row>
    <row r="42" spans="1:13" ht="12.75" customHeight="1">
      <c r="A42" s="34"/>
      <c r="B42" s="26"/>
      <c r="C42" s="26"/>
      <c r="D42" s="27"/>
      <c r="F42" s="29"/>
      <c r="G42" s="29"/>
      <c r="H42" s="29"/>
      <c r="I42" s="29"/>
      <c r="J42" s="29"/>
      <c r="K42" s="29"/>
      <c r="L42" s="30"/>
      <c r="M42" s="30">
        <f t="shared" si="2"/>
      </c>
    </row>
    <row r="43" spans="1:13" ht="12.75" customHeight="1">
      <c r="A43" s="34"/>
      <c r="B43" s="26"/>
      <c r="C43" s="26"/>
      <c r="D43" s="27"/>
      <c r="F43" s="29"/>
      <c r="G43" s="29"/>
      <c r="H43" s="29"/>
      <c r="I43" s="29"/>
      <c r="J43" s="29"/>
      <c r="K43" s="29"/>
      <c r="L43" s="30"/>
      <c r="M43" s="30">
        <f t="shared" si="2"/>
      </c>
    </row>
    <row r="44" spans="1:13" ht="12.75" customHeight="1">
      <c r="A44" s="34"/>
      <c r="B44" s="26"/>
      <c r="C44" s="26"/>
      <c r="D44" s="27"/>
      <c r="F44" s="29"/>
      <c r="G44" s="29"/>
      <c r="H44" s="29"/>
      <c r="I44" s="29"/>
      <c r="J44" s="29"/>
      <c r="K44" s="29"/>
      <c r="L44" s="30"/>
      <c r="M44" s="30">
        <f t="shared" si="2"/>
      </c>
    </row>
    <row r="45" spans="1:13" ht="12.75" customHeight="1">
      <c r="A45" s="34"/>
      <c r="B45" s="26"/>
      <c r="C45" s="26"/>
      <c r="D45" s="27"/>
      <c r="F45" s="29"/>
      <c r="G45" s="29"/>
      <c r="H45" s="29"/>
      <c r="I45" s="29"/>
      <c r="J45" s="29"/>
      <c r="K45" s="29"/>
      <c r="L45" s="30"/>
      <c r="M45" s="30">
        <f t="shared" si="2"/>
      </c>
    </row>
    <row r="46" spans="1:13" ht="12.75" customHeight="1">
      <c r="A46" s="34"/>
      <c r="B46" s="26"/>
      <c r="C46" s="26"/>
      <c r="D46" s="27"/>
      <c r="F46" s="29"/>
      <c r="G46" s="29"/>
      <c r="H46" s="29"/>
      <c r="I46" s="29"/>
      <c r="J46" s="29"/>
      <c r="K46" s="29"/>
      <c r="L46" s="30"/>
      <c r="M46" s="30"/>
    </row>
    <row r="47" spans="1:13" ht="12.75" customHeight="1">
      <c r="A47" s="34"/>
      <c r="B47" s="26"/>
      <c r="C47" s="26"/>
      <c r="D47" s="27"/>
      <c r="F47" s="29"/>
      <c r="G47" s="29"/>
      <c r="H47" s="29"/>
      <c r="I47" s="29"/>
      <c r="J47" s="29"/>
      <c r="K47" s="29"/>
      <c r="L47" s="30"/>
      <c r="M47" s="30">
        <f aca="true" t="shared" si="3" ref="M47:M59">IF(ISBLANK(J47),"",((F47-K47)+L47))</f>
      </c>
    </row>
    <row r="48" spans="1:13" ht="12.75" customHeight="1">
      <c r="A48" s="34"/>
      <c r="B48" s="26"/>
      <c r="C48" s="26"/>
      <c r="D48" s="27"/>
      <c r="F48" s="29"/>
      <c r="G48" s="29"/>
      <c r="H48" s="29"/>
      <c r="I48" s="29"/>
      <c r="J48" s="29"/>
      <c r="K48" s="29"/>
      <c r="L48" s="30"/>
      <c r="M48" s="30">
        <f t="shared" si="3"/>
      </c>
    </row>
    <row r="49" spans="1:13" ht="12.75" customHeight="1">
      <c r="A49" s="34"/>
      <c r="B49" s="26"/>
      <c r="C49" s="26"/>
      <c r="D49" s="27"/>
      <c r="F49" s="29"/>
      <c r="G49" s="29"/>
      <c r="H49" s="29"/>
      <c r="I49" s="29"/>
      <c r="J49" s="29"/>
      <c r="K49" s="29"/>
      <c r="L49" s="30"/>
      <c r="M49" s="30">
        <f t="shared" si="3"/>
      </c>
    </row>
    <row r="50" spans="1:13" ht="12.75" customHeight="1">
      <c r="A50" s="34"/>
      <c r="B50" s="26"/>
      <c r="C50" s="26"/>
      <c r="D50" s="27"/>
      <c r="F50" s="29"/>
      <c r="G50" s="29"/>
      <c r="H50" s="29"/>
      <c r="I50" s="29"/>
      <c r="J50" s="29"/>
      <c r="K50" s="29"/>
      <c r="L50" s="30"/>
      <c r="M50" s="30">
        <f t="shared" si="3"/>
      </c>
    </row>
    <row r="51" spans="1:13" ht="12.75" customHeight="1">
      <c r="A51" s="34"/>
      <c r="B51" s="26"/>
      <c r="C51" s="26"/>
      <c r="D51" s="27"/>
      <c r="F51" s="29"/>
      <c r="G51" s="29"/>
      <c r="H51" s="29"/>
      <c r="I51" s="29"/>
      <c r="J51" s="29"/>
      <c r="K51" s="29"/>
      <c r="L51" s="30"/>
      <c r="M51" s="30">
        <f t="shared" si="3"/>
      </c>
    </row>
    <row r="52" spans="1:13" ht="12.75" customHeight="1">
      <c r="A52" s="34"/>
      <c r="B52" s="26"/>
      <c r="C52" s="26"/>
      <c r="D52" s="27"/>
      <c r="F52" s="29"/>
      <c r="G52" s="29"/>
      <c r="H52" s="29"/>
      <c r="I52" s="29"/>
      <c r="J52" s="29"/>
      <c r="K52" s="29"/>
      <c r="L52" s="30"/>
      <c r="M52" s="30">
        <f t="shared" si="3"/>
      </c>
    </row>
    <row r="53" spans="1:13" ht="12.75" customHeight="1">
      <c r="A53" s="34"/>
      <c r="B53" s="26"/>
      <c r="C53" s="26"/>
      <c r="D53" s="27"/>
      <c r="F53" s="29"/>
      <c r="G53" s="29"/>
      <c r="H53" s="29"/>
      <c r="I53" s="29"/>
      <c r="J53" s="29"/>
      <c r="K53" s="29"/>
      <c r="L53" s="30"/>
      <c r="M53" s="30">
        <f t="shared" si="3"/>
      </c>
    </row>
    <row r="54" spans="1:13" ht="12.75" customHeight="1">
      <c r="A54" s="34"/>
      <c r="B54" s="26"/>
      <c r="C54" s="26"/>
      <c r="D54" s="27"/>
      <c r="F54" s="29"/>
      <c r="G54" s="29"/>
      <c r="H54" s="29"/>
      <c r="I54" s="29"/>
      <c r="J54" s="29"/>
      <c r="K54" s="29"/>
      <c r="L54" s="30"/>
      <c r="M54" s="30">
        <f t="shared" si="3"/>
      </c>
    </row>
    <row r="55" spans="1:13" ht="12.75" customHeight="1">
      <c r="A55" s="34"/>
      <c r="B55" s="26"/>
      <c r="C55" s="26"/>
      <c r="D55" s="27"/>
      <c r="F55" s="29"/>
      <c r="G55" s="29"/>
      <c r="H55" s="29"/>
      <c r="I55" s="29"/>
      <c r="J55" s="29"/>
      <c r="K55" s="29"/>
      <c r="L55" s="30"/>
      <c r="M55" s="30">
        <f t="shared" si="3"/>
      </c>
    </row>
    <row r="56" spans="1:13" ht="12.75" customHeight="1">
      <c r="A56" s="34"/>
      <c r="B56" s="26"/>
      <c r="C56" s="26"/>
      <c r="D56" s="27"/>
      <c r="F56" s="29"/>
      <c r="G56" s="29"/>
      <c r="H56" s="29"/>
      <c r="I56" s="29"/>
      <c r="J56" s="29"/>
      <c r="K56" s="29"/>
      <c r="L56" s="30"/>
      <c r="M56" s="30">
        <f t="shared" si="3"/>
      </c>
    </row>
    <row r="57" spans="1:13" ht="12.75" customHeight="1">
      <c r="A57" s="34"/>
      <c r="B57" s="26"/>
      <c r="C57" s="26"/>
      <c r="D57" s="27"/>
      <c r="F57" s="29"/>
      <c r="G57" s="29"/>
      <c r="H57" s="29"/>
      <c r="I57" s="29"/>
      <c r="J57" s="29"/>
      <c r="K57" s="29"/>
      <c r="L57" s="30"/>
      <c r="M57" s="30">
        <f t="shared" si="3"/>
      </c>
    </row>
    <row r="58" spans="1:13" ht="12.75" customHeight="1">
      <c r="A58" s="34"/>
      <c r="B58" s="26"/>
      <c r="C58" s="26"/>
      <c r="D58" s="27"/>
      <c r="F58" s="29"/>
      <c r="G58" s="29"/>
      <c r="H58" s="29"/>
      <c r="I58" s="29"/>
      <c r="J58" s="29"/>
      <c r="K58" s="29"/>
      <c r="L58" s="30"/>
      <c r="M58" s="30">
        <f t="shared" si="3"/>
      </c>
    </row>
    <row r="59" spans="1:13" ht="12.75" customHeight="1">
      <c r="A59" s="34"/>
      <c r="B59" s="26"/>
      <c r="C59" s="26"/>
      <c r="D59" s="27"/>
      <c r="F59" s="29"/>
      <c r="G59" s="29"/>
      <c r="H59" s="29"/>
      <c r="I59" s="29"/>
      <c r="J59" s="29"/>
      <c r="K59" s="29"/>
      <c r="L59" s="30"/>
      <c r="M59" s="30">
        <f t="shared" si="3"/>
      </c>
    </row>
    <row r="60" spans="1:13" ht="12.75" customHeight="1">
      <c r="A60" s="34"/>
      <c r="B60" s="26"/>
      <c r="C60" s="26"/>
      <c r="D60" s="27"/>
      <c r="F60" s="29"/>
      <c r="G60" s="29"/>
      <c r="H60" s="29"/>
      <c r="I60" s="29"/>
      <c r="J60" s="29"/>
      <c r="K60" s="29"/>
      <c r="L60" s="30"/>
      <c r="M60" s="30"/>
    </row>
    <row r="61" spans="1:13" ht="12.75" customHeight="1">
      <c r="A61" s="34"/>
      <c r="B61" s="26"/>
      <c r="C61" s="26"/>
      <c r="D61" s="27"/>
      <c r="F61" s="29"/>
      <c r="G61" s="29"/>
      <c r="H61" s="29"/>
      <c r="I61" s="29"/>
      <c r="J61" s="29"/>
      <c r="K61" s="29"/>
      <c r="L61" s="30"/>
      <c r="M61" s="30"/>
    </row>
    <row r="62" spans="1:13" ht="12.75" customHeight="1">
      <c r="A62" s="34"/>
      <c r="B62" s="26"/>
      <c r="C62" s="26"/>
      <c r="D62" s="27"/>
      <c r="F62" s="29"/>
      <c r="G62" s="29"/>
      <c r="H62" s="29"/>
      <c r="I62" s="29"/>
      <c r="J62" s="29"/>
      <c r="K62" s="29"/>
      <c r="L62" s="30"/>
      <c r="M62" s="30"/>
    </row>
    <row r="63" spans="1:13" ht="12.75" customHeight="1">
      <c r="A63" s="34"/>
      <c r="B63" s="26"/>
      <c r="C63" s="26"/>
      <c r="D63" s="27"/>
      <c r="F63" s="29"/>
      <c r="G63" s="29"/>
      <c r="H63" s="29"/>
      <c r="I63" s="29"/>
      <c r="J63" s="29"/>
      <c r="K63" s="29"/>
      <c r="L63" s="30"/>
      <c r="M63" s="30"/>
    </row>
    <row r="64" spans="1:13" ht="12.75" customHeight="1">
      <c r="A64" s="34"/>
      <c r="B64" s="26"/>
      <c r="C64" s="26"/>
      <c r="D64" s="27"/>
      <c r="F64" s="29"/>
      <c r="G64" s="29"/>
      <c r="H64" s="29"/>
      <c r="I64" s="29"/>
      <c r="J64" s="29"/>
      <c r="K64" s="29"/>
      <c r="L64" s="30"/>
      <c r="M64" s="30"/>
    </row>
    <row r="65" spans="1:13" ht="12.75" customHeight="1">
      <c r="A65" s="34"/>
      <c r="B65" s="26"/>
      <c r="C65" s="26"/>
      <c r="D65" s="27"/>
      <c r="F65" s="29"/>
      <c r="G65" s="29"/>
      <c r="H65" s="29"/>
      <c r="I65" s="29"/>
      <c r="J65" s="29"/>
      <c r="K65" s="29"/>
      <c r="L65" s="30"/>
      <c r="M65" s="30"/>
    </row>
    <row r="66" spans="1:13" ht="12.75" customHeight="1">
      <c r="A66" s="34"/>
      <c r="B66" s="26"/>
      <c r="C66" s="26"/>
      <c r="D66" s="27"/>
      <c r="F66" s="29"/>
      <c r="G66" s="29"/>
      <c r="H66" s="29"/>
      <c r="I66" s="29"/>
      <c r="J66" s="29"/>
      <c r="K66" s="29"/>
      <c r="L66" s="30"/>
      <c r="M66" s="30"/>
    </row>
    <row r="67" spans="1:13" ht="12.75" customHeight="1">
      <c r="A67" s="34"/>
      <c r="B67" s="26"/>
      <c r="C67" s="26"/>
      <c r="D67" s="27"/>
      <c r="F67" s="29"/>
      <c r="G67" s="29"/>
      <c r="H67" s="29"/>
      <c r="I67" s="29"/>
      <c r="J67" s="29"/>
      <c r="K67" s="29"/>
      <c r="L67" s="30"/>
      <c r="M67" s="30"/>
    </row>
    <row r="68" spans="1:13" ht="12.75" customHeight="1">
      <c r="A68" s="34"/>
      <c r="B68" s="26"/>
      <c r="C68" s="26"/>
      <c r="D68" s="27"/>
      <c r="F68" s="29"/>
      <c r="G68" s="29"/>
      <c r="H68" s="29"/>
      <c r="I68" s="29"/>
      <c r="J68" s="29"/>
      <c r="K68" s="29"/>
      <c r="L68" s="30"/>
      <c r="M68" s="30"/>
    </row>
    <row r="69" spans="1:13" ht="12.75" customHeight="1">
      <c r="A69" s="34"/>
      <c r="B69" s="26"/>
      <c r="C69" s="26"/>
      <c r="D69" s="27"/>
      <c r="F69" s="29"/>
      <c r="G69" s="29"/>
      <c r="H69" s="29"/>
      <c r="I69" s="29"/>
      <c r="J69" s="29"/>
      <c r="K69" s="29"/>
      <c r="L69" s="30"/>
      <c r="M69" s="30"/>
    </row>
    <row r="70" spans="1:13" ht="12.75" customHeight="1">
      <c r="A70" s="34"/>
      <c r="B70" s="26"/>
      <c r="C70" s="26"/>
      <c r="D70" s="27"/>
      <c r="F70" s="29"/>
      <c r="G70" s="29"/>
      <c r="H70" s="29"/>
      <c r="I70" s="29"/>
      <c r="J70" s="29"/>
      <c r="K70" s="29"/>
      <c r="L70" s="30"/>
      <c r="M70" s="30"/>
    </row>
    <row r="71" spans="1:13" ht="12.75" customHeight="1">
      <c r="A71" s="34"/>
      <c r="B71" s="26"/>
      <c r="C71" s="26"/>
      <c r="D71" s="27"/>
      <c r="F71" s="29"/>
      <c r="G71" s="29"/>
      <c r="H71" s="29"/>
      <c r="I71" s="29"/>
      <c r="J71" s="29"/>
      <c r="K71" s="29"/>
      <c r="L71" s="30"/>
      <c r="M71" s="30"/>
    </row>
    <row r="72" spans="1:13" ht="12.75" customHeight="1">
      <c r="A72" s="34"/>
      <c r="B72" s="26"/>
      <c r="C72" s="26"/>
      <c r="D72" s="27"/>
      <c r="F72" s="29"/>
      <c r="G72" s="29"/>
      <c r="H72" s="29"/>
      <c r="I72" s="29"/>
      <c r="J72" s="29"/>
      <c r="K72" s="29"/>
      <c r="L72" s="30"/>
      <c r="M72" s="30"/>
    </row>
    <row r="73" spans="1:13" ht="12.75" customHeight="1">
      <c r="A73" s="34"/>
      <c r="B73" s="26"/>
      <c r="C73" s="26"/>
      <c r="D73" s="27"/>
      <c r="F73" s="29"/>
      <c r="G73" s="29"/>
      <c r="H73" s="29"/>
      <c r="I73" s="29"/>
      <c r="J73" s="29"/>
      <c r="K73" s="29"/>
      <c r="L73" s="30"/>
      <c r="M73" s="30"/>
    </row>
    <row r="74" spans="1:13" ht="12.75" customHeight="1">
      <c r="A74" s="34"/>
      <c r="B74" s="26"/>
      <c r="C74" s="26"/>
      <c r="D74" s="27"/>
      <c r="F74" s="29"/>
      <c r="G74" s="29"/>
      <c r="H74" s="29"/>
      <c r="I74" s="29"/>
      <c r="J74" s="29"/>
      <c r="K74" s="29"/>
      <c r="L74" s="30"/>
      <c r="M74" s="30"/>
    </row>
    <row r="75" spans="1:13" ht="12.75" customHeight="1">
      <c r="A75" s="34"/>
      <c r="B75" s="26"/>
      <c r="C75" s="26"/>
      <c r="D75" s="27"/>
      <c r="F75" s="29"/>
      <c r="G75" s="29"/>
      <c r="H75" s="29"/>
      <c r="I75" s="29"/>
      <c r="J75" s="29"/>
      <c r="K75" s="29"/>
      <c r="L75" s="30"/>
      <c r="M75" s="30"/>
    </row>
    <row r="76" spans="1:13" ht="12.75" customHeight="1">
      <c r="A76" s="34"/>
      <c r="B76" s="26"/>
      <c r="C76" s="26"/>
      <c r="D76" s="27"/>
      <c r="F76" s="29"/>
      <c r="G76" s="29"/>
      <c r="H76" s="29"/>
      <c r="I76" s="29"/>
      <c r="J76" s="29"/>
      <c r="K76" s="29"/>
      <c r="L76" s="30"/>
      <c r="M76" s="30"/>
    </row>
    <row r="77" spans="1:13" ht="12.75" customHeight="1">
      <c r="A77" s="34"/>
      <c r="B77" s="26"/>
      <c r="C77" s="26"/>
      <c r="D77" s="27"/>
      <c r="F77" s="29"/>
      <c r="G77" s="29"/>
      <c r="H77" s="29"/>
      <c r="I77" s="29"/>
      <c r="J77" s="29"/>
      <c r="K77" s="29"/>
      <c r="L77" s="30"/>
      <c r="M77" s="30"/>
    </row>
    <row r="78" spans="1:13" ht="12.75" customHeight="1">
      <c r="A78" s="34"/>
      <c r="B78" s="26"/>
      <c r="C78" s="26"/>
      <c r="D78" s="27"/>
      <c r="F78" s="29"/>
      <c r="G78" s="29"/>
      <c r="H78" s="29"/>
      <c r="I78" s="29"/>
      <c r="J78" s="29"/>
      <c r="K78" s="29"/>
      <c r="L78" s="30"/>
      <c r="M78" s="30"/>
    </row>
    <row r="79" spans="1:13" ht="12.75" customHeight="1">
      <c r="A79" s="34"/>
      <c r="B79" s="26"/>
      <c r="C79" s="26"/>
      <c r="D79" s="27"/>
      <c r="F79" s="29"/>
      <c r="G79" s="29"/>
      <c r="H79" s="29"/>
      <c r="I79" s="29"/>
      <c r="J79" s="29"/>
      <c r="K79" s="29"/>
      <c r="L79" s="30"/>
      <c r="M79" s="30"/>
    </row>
    <row r="80" spans="1:13" ht="12.75" customHeight="1">
      <c r="A80" s="34"/>
      <c r="B80" s="26"/>
      <c r="C80" s="26"/>
      <c r="D80" s="27"/>
      <c r="F80" s="29"/>
      <c r="G80" s="29"/>
      <c r="H80" s="29"/>
      <c r="I80" s="29"/>
      <c r="J80" s="29"/>
      <c r="K80" s="29"/>
      <c r="L80" s="30"/>
      <c r="M80" s="30"/>
    </row>
    <row r="81" spans="1:13" ht="12.75" customHeight="1">
      <c r="A81" s="34"/>
      <c r="B81" s="26"/>
      <c r="C81" s="26"/>
      <c r="D81" s="27"/>
      <c r="F81" s="29"/>
      <c r="G81" s="29"/>
      <c r="H81" s="29"/>
      <c r="I81" s="29"/>
      <c r="J81" s="29"/>
      <c r="K81" s="29"/>
      <c r="L81" s="30"/>
      <c r="M81" s="30"/>
    </row>
    <row r="82" spans="1:13" ht="12.75" customHeight="1">
      <c r="A82" s="34"/>
      <c r="B82" s="26"/>
      <c r="C82" s="26"/>
      <c r="D82" s="27"/>
      <c r="F82" s="29"/>
      <c r="G82" s="29"/>
      <c r="H82" s="29"/>
      <c r="I82" s="29"/>
      <c r="J82" s="29"/>
      <c r="K82" s="29"/>
      <c r="L82" s="30"/>
      <c r="M82" s="30"/>
    </row>
    <row r="83" spans="1:13" ht="12.75" customHeight="1">
      <c r="A83" s="34"/>
      <c r="B83" s="26"/>
      <c r="C83" s="26"/>
      <c r="D83" s="27"/>
      <c r="F83" s="29"/>
      <c r="G83" s="29"/>
      <c r="H83" s="29"/>
      <c r="I83" s="29"/>
      <c r="J83" s="29"/>
      <c r="K83" s="29"/>
      <c r="L83" s="30"/>
      <c r="M83" s="30"/>
    </row>
    <row r="84" spans="1:13" ht="12.75" customHeight="1">
      <c r="A84" s="34"/>
      <c r="B84" s="26"/>
      <c r="C84" s="26"/>
      <c r="D84" s="27"/>
      <c r="F84" s="29"/>
      <c r="G84" s="29"/>
      <c r="H84" s="29"/>
      <c r="I84" s="29"/>
      <c r="J84" s="29"/>
      <c r="K84" s="29"/>
      <c r="L84" s="30"/>
      <c r="M84" s="30"/>
    </row>
    <row r="85" spans="1:13" ht="12.75" customHeight="1">
      <c r="A85" s="34"/>
      <c r="B85" s="26"/>
      <c r="C85" s="26"/>
      <c r="D85" s="27"/>
      <c r="F85" s="29"/>
      <c r="G85" s="29"/>
      <c r="H85" s="29"/>
      <c r="I85" s="29"/>
      <c r="J85" s="29"/>
      <c r="K85" s="29"/>
      <c r="L85" s="30"/>
      <c r="M85" s="30"/>
    </row>
    <row r="86" spans="1:13" ht="12.75" customHeight="1">
      <c r="A86" s="34"/>
      <c r="B86" s="26"/>
      <c r="C86" s="26"/>
      <c r="D86" s="27"/>
      <c r="F86" s="29"/>
      <c r="G86" s="29"/>
      <c r="H86" s="29"/>
      <c r="I86" s="29"/>
      <c r="J86" s="29"/>
      <c r="K86" s="29"/>
      <c r="L86" s="30"/>
      <c r="M86" s="30"/>
    </row>
    <row r="87" spans="1:13" ht="12.75" customHeight="1">
      <c r="A87" s="34"/>
      <c r="B87" s="26"/>
      <c r="C87" s="26"/>
      <c r="D87" s="27"/>
      <c r="F87" s="29"/>
      <c r="G87" s="29"/>
      <c r="H87" s="29"/>
      <c r="I87" s="29"/>
      <c r="J87" s="29"/>
      <c r="K87" s="29"/>
      <c r="L87" s="30"/>
      <c r="M87" s="30"/>
    </row>
    <row r="88" spans="1:13" ht="12.75" customHeight="1">
      <c r="A88" s="34"/>
      <c r="B88" s="26"/>
      <c r="C88" s="26"/>
      <c r="D88" s="27"/>
      <c r="F88" s="29"/>
      <c r="G88" s="29"/>
      <c r="H88" s="29"/>
      <c r="I88" s="29"/>
      <c r="J88" s="29"/>
      <c r="K88" s="29"/>
      <c r="L88" s="30"/>
      <c r="M88" s="30"/>
    </row>
    <row r="89" spans="1:13" ht="12.75" customHeight="1">
      <c r="A89" s="34"/>
      <c r="B89" s="26"/>
      <c r="C89" s="26"/>
      <c r="D89" s="27"/>
      <c r="F89" s="29"/>
      <c r="G89" s="29"/>
      <c r="H89" s="29"/>
      <c r="I89" s="29"/>
      <c r="J89" s="29"/>
      <c r="K89" s="29"/>
      <c r="L89" s="30"/>
      <c r="M89" s="30"/>
    </row>
    <row r="90" spans="1:13" ht="12.75" customHeight="1">
      <c r="A90" s="34"/>
      <c r="B90" s="26"/>
      <c r="C90" s="26"/>
      <c r="D90" s="27"/>
      <c r="F90" s="29"/>
      <c r="G90" s="29"/>
      <c r="H90" s="29"/>
      <c r="I90" s="29"/>
      <c r="J90" s="29"/>
      <c r="K90" s="29"/>
      <c r="L90" s="30"/>
      <c r="M90" s="30"/>
    </row>
    <row r="91" spans="1:13" ht="12.75" customHeight="1">
      <c r="A91" s="34"/>
      <c r="B91" s="26"/>
      <c r="C91" s="26"/>
      <c r="D91" s="27"/>
      <c r="F91" s="29"/>
      <c r="G91" s="29"/>
      <c r="H91" s="29"/>
      <c r="I91" s="29"/>
      <c r="J91" s="29"/>
      <c r="K91" s="29"/>
      <c r="L91" s="30"/>
      <c r="M91" s="30"/>
    </row>
    <row r="92" spans="1:13" ht="12.75" customHeight="1">
      <c r="A92" s="34"/>
      <c r="B92" s="26"/>
      <c r="C92" s="26"/>
      <c r="D92" s="27"/>
      <c r="F92" s="29"/>
      <c r="G92" s="29"/>
      <c r="H92" s="29"/>
      <c r="I92" s="29"/>
      <c r="J92" s="29"/>
      <c r="K92" s="29"/>
      <c r="L92" s="30"/>
      <c r="M92" s="30"/>
    </row>
    <row r="93" spans="1:13" ht="12.75" customHeight="1">
      <c r="A93" s="34"/>
      <c r="B93" s="26"/>
      <c r="C93" s="26"/>
      <c r="D93" s="27"/>
      <c r="F93" s="29"/>
      <c r="G93" s="29"/>
      <c r="H93" s="29"/>
      <c r="I93" s="29"/>
      <c r="J93" s="29"/>
      <c r="K93" s="29"/>
      <c r="L93" s="30"/>
      <c r="M93" s="30"/>
    </row>
    <row r="94" spans="1:13" ht="12.75" customHeight="1">
      <c r="A94" s="34"/>
      <c r="B94" s="26"/>
      <c r="C94" s="26"/>
      <c r="D94" s="27"/>
      <c r="F94" s="29"/>
      <c r="G94" s="29"/>
      <c r="H94" s="29"/>
      <c r="I94" s="29"/>
      <c r="J94" s="29"/>
      <c r="K94" s="29"/>
      <c r="L94" s="30"/>
      <c r="M94" s="30"/>
    </row>
    <row r="95" spans="1:13" ht="12.75" customHeight="1">
      <c r="A95" s="34"/>
      <c r="B95" s="26"/>
      <c r="C95" s="26"/>
      <c r="D95" s="27"/>
      <c r="F95" s="29"/>
      <c r="G95" s="29"/>
      <c r="H95" s="29"/>
      <c r="I95" s="29"/>
      <c r="J95" s="29"/>
      <c r="K95" s="29"/>
      <c r="L95" s="30"/>
      <c r="M95" s="30"/>
    </row>
    <row r="96" spans="1:13" ht="12.75" customHeight="1">
      <c r="A96" s="34"/>
      <c r="B96" s="26"/>
      <c r="C96" s="26"/>
      <c r="D96" s="27"/>
      <c r="F96" s="29"/>
      <c r="G96" s="29"/>
      <c r="H96" s="29"/>
      <c r="I96" s="29"/>
      <c r="J96" s="29"/>
      <c r="K96" s="29"/>
      <c r="L96" s="30"/>
      <c r="M96" s="30"/>
    </row>
    <row r="97" spans="1:13" ht="12.75" customHeight="1">
      <c r="A97" s="34"/>
      <c r="B97" s="26"/>
      <c r="C97" s="26"/>
      <c r="D97" s="27"/>
      <c r="F97" s="29"/>
      <c r="G97" s="29"/>
      <c r="H97" s="29"/>
      <c r="I97" s="29"/>
      <c r="J97" s="29"/>
      <c r="K97" s="29"/>
      <c r="L97" s="30"/>
      <c r="M97" s="30"/>
    </row>
    <row r="98" spans="1:13" ht="12.75" customHeight="1">
      <c r="A98" s="34"/>
      <c r="B98" s="26"/>
      <c r="C98" s="26"/>
      <c r="D98" s="27"/>
      <c r="F98" s="29"/>
      <c r="G98" s="29"/>
      <c r="H98" s="29"/>
      <c r="I98" s="29"/>
      <c r="J98" s="29"/>
      <c r="K98" s="29"/>
      <c r="L98" s="30"/>
      <c r="M98" s="30"/>
    </row>
    <row r="99" spans="1:13" ht="12.75" customHeight="1">
      <c r="A99" s="34"/>
      <c r="B99" s="26"/>
      <c r="C99" s="26"/>
      <c r="D99" s="27"/>
      <c r="F99" s="29"/>
      <c r="G99" s="29"/>
      <c r="H99" s="29"/>
      <c r="I99" s="29"/>
      <c r="J99" s="29"/>
      <c r="K99" s="29"/>
      <c r="L99" s="30"/>
      <c r="M99" s="30"/>
    </row>
    <row r="100" spans="1:13" ht="12.75" customHeight="1">
      <c r="A100" s="34"/>
      <c r="B100" s="26"/>
      <c r="C100" s="26"/>
      <c r="D100" s="27"/>
      <c r="F100" s="29"/>
      <c r="G100" s="29"/>
      <c r="H100" s="29"/>
      <c r="I100" s="29"/>
      <c r="J100" s="29"/>
      <c r="K100" s="29"/>
      <c r="L100" s="30"/>
      <c r="M100" s="30"/>
    </row>
    <row r="101" spans="1:13" ht="12.75" customHeight="1">
      <c r="A101" s="34"/>
      <c r="B101" s="26"/>
      <c r="C101" s="26"/>
      <c r="D101" s="27"/>
      <c r="F101" s="29"/>
      <c r="G101" s="29"/>
      <c r="H101" s="29"/>
      <c r="I101" s="29"/>
      <c r="J101" s="29"/>
      <c r="K101" s="29"/>
      <c r="L101" s="30"/>
      <c r="M101" s="30"/>
    </row>
    <row r="102" spans="1:13" ht="12.75" customHeight="1">
      <c r="A102" s="34"/>
      <c r="B102" s="26"/>
      <c r="C102" s="26"/>
      <c r="D102" s="27"/>
      <c r="F102" s="29"/>
      <c r="G102" s="29"/>
      <c r="H102" s="29"/>
      <c r="I102" s="29"/>
      <c r="J102" s="29"/>
      <c r="K102" s="29"/>
      <c r="L102" s="30"/>
      <c r="M102" s="30"/>
    </row>
    <row r="103" spans="1:13" ht="12.75" customHeight="1">
      <c r="A103" s="34"/>
      <c r="B103" s="26"/>
      <c r="C103" s="26"/>
      <c r="D103" s="27"/>
      <c r="F103" s="29"/>
      <c r="G103" s="29"/>
      <c r="H103" s="29"/>
      <c r="I103" s="29"/>
      <c r="J103" s="29"/>
      <c r="K103" s="29"/>
      <c r="L103" s="30"/>
      <c r="M103" s="30"/>
    </row>
    <row r="104" spans="1:13" ht="12.75" customHeight="1">
      <c r="A104" s="34"/>
      <c r="B104" s="26"/>
      <c r="C104" s="26"/>
      <c r="D104" s="27"/>
      <c r="F104" s="29"/>
      <c r="G104" s="29"/>
      <c r="H104" s="29"/>
      <c r="I104" s="29"/>
      <c r="J104" s="29"/>
      <c r="K104" s="29"/>
      <c r="L104" s="30"/>
      <c r="M104" s="30"/>
    </row>
    <row r="105" spans="1:13" ht="12.75" customHeight="1">
      <c r="A105" s="34"/>
      <c r="B105" s="26"/>
      <c r="C105" s="26"/>
      <c r="D105" s="27"/>
      <c r="F105" s="29"/>
      <c r="G105" s="29"/>
      <c r="H105" s="29"/>
      <c r="I105" s="29"/>
      <c r="J105" s="29"/>
      <c r="K105" s="29"/>
      <c r="L105" s="30"/>
      <c r="M105" s="30"/>
    </row>
    <row r="106" spans="1:13" ht="12.75" customHeight="1">
      <c r="A106" s="34"/>
      <c r="B106" s="26"/>
      <c r="C106" s="26"/>
      <c r="D106" s="27"/>
      <c r="F106" s="29"/>
      <c r="G106" s="29"/>
      <c r="H106" s="29"/>
      <c r="I106" s="29"/>
      <c r="J106" s="29"/>
      <c r="K106" s="29"/>
      <c r="L106" s="30"/>
      <c r="M106" s="30"/>
    </row>
    <row r="107" spans="1:13" ht="12.75" customHeight="1">
      <c r="A107" s="34"/>
      <c r="B107" s="26"/>
      <c r="C107" s="26"/>
      <c r="D107" s="27"/>
      <c r="F107" s="29"/>
      <c r="G107" s="29"/>
      <c r="H107" s="29"/>
      <c r="I107" s="29"/>
      <c r="J107" s="29"/>
      <c r="K107" s="29"/>
      <c r="L107" s="30"/>
      <c r="M107" s="30"/>
    </row>
    <row r="108" spans="1:13" ht="12.75" customHeight="1">
      <c r="A108" s="34"/>
      <c r="B108" s="26"/>
      <c r="C108" s="26"/>
      <c r="D108" s="27"/>
      <c r="F108" s="29"/>
      <c r="G108" s="29"/>
      <c r="H108" s="29"/>
      <c r="I108" s="29"/>
      <c r="J108" s="29"/>
      <c r="K108" s="29"/>
      <c r="L108" s="30"/>
      <c r="M108" s="30"/>
    </row>
    <row r="109" spans="1:13" ht="12.75" customHeight="1">
      <c r="A109" s="34"/>
      <c r="B109" s="26"/>
      <c r="C109" s="26"/>
      <c r="D109" s="27"/>
      <c r="F109" s="29"/>
      <c r="G109" s="29"/>
      <c r="H109" s="29"/>
      <c r="I109" s="29"/>
      <c r="J109" s="29"/>
      <c r="K109" s="29"/>
      <c r="L109" s="30"/>
      <c r="M109" s="30"/>
    </row>
    <row r="110" spans="1:13" ht="12.75" customHeight="1">
      <c r="A110" s="34"/>
      <c r="B110" s="26"/>
      <c r="C110" s="26"/>
      <c r="D110" s="27"/>
      <c r="F110" s="29"/>
      <c r="G110" s="29"/>
      <c r="H110" s="29"/>
      <c r="I110" s="29"/>
      <c r="J110" s="29"/>
      <c r="K110" s="29"/>
      <c r="L110" s="30"/>
      <c r="M110" s="30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.75" customHeight="1"/>
  <cols>
    <col min="1" max="1" width="3.28125" style="0" customWidth="1"/>
    <col min="2" max="2" width="4.8515625" style="0" customWidth="1"/>
    <col min="3" max="3" width="18.8515625" style="0" customWidth="1"/>
    <col min="4" max="4" width="31.7109375" style="0" customWidth="1"/>
    <col min="5" max="5" width="6.28125" style="0" customWidth="1"/>
    <col min="6" max="11" width="4.28125" style="0" customWidth="1"/>
    <col min="12" max="12" width="7.00390625" style="0" customWidth="1"/>
    <col min="13" max="13" width="8.57421875" style="0" customWidth="1"/>
    <col min="14" max="14" width="31.28125" style="0" customWidth="1"/>
  </cols>
  <sheetData>
    <row r="1" spans="1:13" ht="23.25">
      <c r="A1" s="330" t="s">
        <v>68</v>
      </c>
      <c r="B1" s="331"/>
      <c r="C1" s="331"/>
      <c r="D1" s="1"/>
      <c r="E1" s="1">
        <v>105</v>
      </c>
      <c r="F1" s="35"/>
      <c r="G1" s="3"/>
      <c r="H1" s="3"/>
      <c r="I1" s="3"/>
      <c r="J1" s="3"/>
      <c r="K1" s="3"/>
      <c r="L1" s="4"/>
      <c r="M1" s="5" t="s">
        <v>0</v>
      </c>
    </row>
    <row r="2" spans="1:14" ht="12.75" customHeight="1">
      <c r="A2" s="8">
        <v>0</v>
      </c>
      <c r="B2" s="10" t="s">
        <v>201</v>
      </c>
      <c r="C2" s="10" t="s">
        <v>13</v>
      </c>
      <c r="D2" s="10" t="s">
        <v>283</v>
      </c>
      <c r="E2" s="10" t="s">
        <v>36</v>
      </c>
      <c r="F2" s="11" t="s">
        <v>39</v>
      </c>
      <c r="G2" s="12" t="s">
        <v>12</v>
      </c>
      <c r="H2" s="13" t="s">
        <v>10</v>
      </c>
      <c r="I2" s="14" t="s">
        <v>16</v>
      </c>
      <c r="J2" s="15" t="s">
        <v>14</v>
      </c>
      <c r="K2" s="16" t="s">
        <v>24</v>
      </c>
      <c r="L2" s="17" t="s">
        <v>40</v>
      </c>
      <c r="M2" s="57" t="s">
        <v>145</v>
      </c>
      <c r="N2" s="10"/>
    </row>
    <row r="3" spans="1:13" ht="12.75" customHeight="1">
      <c r="A3" s="24">
        <v>1</v>
      </c>
      <c r="B3" s="28">
        <v>2</v>
      </c>
      <c r="C3" s="26" t="str">
        <f aca="true" t="shared" si="0" ref="C3:C29">VLOOKUP($B3,nimilista,2,FALSE)</f>
        <v>Camilla Lindén</v>
      </c>
      <c r="D3" s="27" t="str">
        <f aca="true" t="shared" si="1" ref="D3:D29">VLOOKUP($B3,nimilista,5,FALSE)</f>
        <v>Alppilan Salamat</v>
      </c>
      <c r="F3" s="29"/>
      <c r="G3" s="29"/>
      <c r="H3" s="29"/>
      <c r="I3" s="29"/>
      <c r="J3" s="29"/>
      <c r="K3" s="29"/>
      <c r="L3" s="30"/>
      <c r="M3" s="30"/>
    </row>
    <row r="4" spans="1:13" ht="12.75" customHeight="1">
      <c r="A4" s="24">
        <v>2</v>
      </c>
      <c r="B4" s="28">
        <v>3</v>
      </c>
      <c r="C4" s="26" t="str">
        <f t="shared" si="0"/>
        <v>Jenna Smedman</v>
      </c>
      <c r="D4" s="27" t="str">
        <f t="shared" si="1"/>
        <v>Alppilan Salamat</v>
      </c>
      <c r="F4" s="29"/>
      <c r="G4" s="29"/>
      <c r="H4" s="29"/>
      <c r="I4" s="29"/>
      <c r="J4" s="29"/>
      <c r="K4" s="29"/>
      <c r="L4" s="30"/>
      <c r="M4" s="30"/>
    </row>
    <row r="5" spans="1:13" ht="12.75" customHeight="1">
      <c r="A5" s="24">
        <v>3</v>
      </c>
      <c r="B5" s="28">
        <v>4</v>
      </c>
      <c r="C5" s="26" t="str">
        <f t="shared" si="0"/>
        <v>Maija Leinonen</v>
      </c>
      <c r="D5" s="27" t="str">
        <f t="shared" si="1"/>
        <v>Alppilan Salamat</v>
      </c>
      <c r="F5" s="29"/>
      <c r="G5" s="29"/>
      <c r="H5" s="29"/>
      <c r="I5" s="29"/>
      <c r="J5" s="29"/>
      <c r="K5" s="29"/>
      <c r="L5" s="30"/>
      <c r="M5" s="30"/>
    </row>
    <row r="6" spans="1:13" ht="12.75" customHeight="1">
      <c r="A6" s="24">
        <v>4</v>
      </c>
      <c r="B6" s="28">
        <v>5</v>
      </c>
      <c r="C6" s="26" t="str">
        <f t="shared" si="0"/>
        <v>Mari Anttila</v>
      </c>
      <c r="D6" s="27" t="str">
        <f t="shared" si="1"/>
        <v>Alppilan Salamat</v>
      </c>
      <c r="F6" s="29"/>
      <c r="G6" s="29"/>
      <c r="H6" s="29"/>
      <c r="I6" s="29"/>
      <c r="J6" s="29"/>
      <c r="K6" s="29"/>
      <c r="L6" s="30"/>
      <c r="M6" s="30"/>
    </row>
    <row r="7" spans="1:13" ht="12.75" customHeight="1">
      <c r="A7" s="24">
        <v>5</v>
      </c>
      <c r="B7" s="28">
        <v>6</v>
      </c>
      <c r="C7" s="26" t="str">
        <f t="shared" si="0"/>
        <v>Nea Kinnunen</v>
      </c>
      <c r="D7" s="27" t="str">
        <f t="shared" si="1"/>
        <v>Alppilan Salamat</v>
      </c>
      <c r="F7" s="29"/>
      <c r="G7" s="29"/>
      <c r="H7" s="29"/>
      <c r="I7" s="29"/>
      <c r="J7" s="29"/>
      <c r="K7" s="29"/>
      <c r="L7" s="30"/>
      <c r="M7" s="30"/>
    </row>
    <row r="8" spans="1:13" ht="12.75" customHeight="1">
      <c r="A8" s="24">
        <v>6</v>
      </c>
      <c r="B8" s="28">
        <v>7</v>
      </c>
      <c r="C8" s="26" t="str">
        <f t="shared" si="0"/>
        <v>Noora Knuutila</v>
      </c>
      <c r="D8" s="27" t="str">
        <f t="shared" si="1"/>
        <v>Alppilan Salamat</v>
      </c>
      <c r="F8" s="29"/>
      <c r="G8" s="29"/>
      <c r="H8" s="29"/>
      <c r="I8" s="29"/>
      <c r="J8" s="29"/>
      <c r="K8" s="29"/>
      <c r="L8" s="30"/>
      <c r="M8" s="30"/>
    </row>
    <row r="9" spans="1:13" ht="12.75" customHeight="1">
      <c r="A9" s="24">
        <v>7</v>
      </c>
      <c r="B9" s="28">
        <v>8</v>
      </c>
      <c r="C9" s="26" t="str">
        <f t="shared" si="0"/>
        <v>Tuuli Nyberg</v>
      </c>
      <c r="D9" s="27" t="str">
        <f t="shared" si="1"/>
        <v>Alppilan Salamat</v>
      </c>
      <c r="F9" s="29"/>
      <c r="G9" s="29"/>
      <c r="H9" s="29"/>
      <c r="I9" s="29"/>
      <c r="J9" s="29"/>
      <c r="K9" s="29"/>
      <c r="L9" s="30"/>
      <c r="M9" s="30"/>
    </row>
    <row r="10" spans="1:13" ht="12.75" customHeight="1">
      <c r="A10" s="24">
        <v>8</v>
      </c>
      <c r="B10" s="28">
        <v>9</v>
      </c>
      <c r="C10" s="26" t="str">
        <f t="shared" si="0"/>
        <v>Enna Herva</v>
      </c>
      <c r="D10" s="27" t="str">
        <f t="shared" si="1"/>
        <v>Oulun Pyrintö</v>
      </c>
      <c r="F10" s="29"/>
      <c r="G10" s="29"/>
      <c r="H10" s="29"/>
      <c r="I10" s="29"/>
      <c r="J10" s="29"/>
      <c r="K10" s="29"/>
      <c r="L10" s="30"/>
      <c r="M10" s="30"/>
    </row>
    <row r="11" spans="1:13" ht="12.75" customHeight="1">
      <c r="A11" s="24">
        <v>9</v>
      </c>
      <c r="B11" s="28">
        <v>10</v>
      </c>
      <c r="C11" s="26" t="str">
        <f t="shared" si="0"/>
        <v>Lili Granroth</v>
      </c>
      <c r="D11" s="27" t="str">
        <f t="shared" si="1"/>
        <v>Oulun Pyrintö</v>
      </c>
      <c r="F11" s="29"/>
      <c r="G11" s="29"/>
      <c r="H11" s="29"/>
      <c r="I11" s="29"/>
      <c r="J11" s="29"/>
      <c r="K11" s="29"/>
      <c r="L11" s="30"/>
      <c r="M11" s="30"/>
    </row>
    <row r="12" spans="1:13" ht="12.75" customHeight="1">
      <c r="A12" s="24">
        <v>10</v>
      </c>
      <c r="B12" s="28">
        <v>11</v>
      </c>
      <c r="C12" s="26" t="str">
        <f t="shared" si="0"/>
        <v>Anniina Muilu</v>
      </c>
      <c r="D12" s="27" t="str">
        <f t="shared" si="1"/>
        <v>Suomen Taitovoimistelu Klubi</v>
      </c>
      <c r="F12" s="29"/>
      <c r="G12" s="29"/>
      <c r="H12" s="29"/>
      <c r="I12" s="29"/>
      <c r="J12" s="29"/>
      <c r="K12" s="29"/>
      <c r="L12" s="30"/>
      <c r="M12" s="30"/>
    </row>
    <row r="13" spans="1:13" ht="12.75" customHeight="1">
      <c r="A13" s="24">
        <v>11</v>
      </c>
      <c r="B13" s="28">
        <v>12</v>
      </c>
      <c r="C13" s="26" t="str">
        <f t="shared" si="0"/>
        <v>Elina Ahmala</v>
      </c>
      <c r="D13" s="27" t="str">
        <f t="shared" si="1"/>
        <v>Suomen Taitovoimistelu Klubi</v>
      </c>
      <c r="F13" s="29"/>
      <c r="G13" s="29"/>
      <c r="H13" s="29"/>
      <c r="I13" s="29"/>
      <c r="J13" s="29"/>
      <c r="K13" s="29"/>
      <c r="L13" s="30"/>
      <c r="M13" s="30"/>
    </row>
    <row r="14" spans="1:13" ht="12.75" customHeight="1">
      <c r="A14" s="24">
        <v>12</v>
      </c>
      <c r="B14" s="28">
        <v>13</v>
      </c>
      <c r="C14" s="26" t="str">
        <f t="shared" si="0"/>
        <v>Maria Pakkanen</v>
      </c>
      <c r="D14" s="27" t="str">
        <f t="shared" si="1"/>
        <v>Suomen Taitovoimistelu Klubi</v>
      </c>
      <c r="F14" s="29"/>
      <c r="G14" s="29"/>
      <c r="H14" s="29"/>
      <c r="I14" s="29"/>
      <c r="J14" s="29"/>
      <c r="K14" s="29"/>
      <c r="L14" s="30"/>
      <c r="M14" s="30"/>
    </row>
    <row r="15" spans="1:13" ht="12.75" customHeight="1">
      <c r="A15" s="24">
        <v>13</v>
      </c>
      <c r="B15" s="28">
        <v>14</v>
      </c>
      <c r="C15" s="26" t="str">
        <f t="shared" si="0"/>
        <v>Saara Halme</v>
      </c>
      <c r="D15" s="27" t="str">
        <f t="shared" si="1"/>
        <v>Suomen Taitovoimistelu Klubi</v>
      </c>
      <c r="F15" s="29"/>
      <c r="G15" s="29"/>
      <c r="H15" s="29"/>
      <c r="I15" s="29"/>
      <c r="J15" s="29"/>
      <c r="K15" s="29"/>
      <c r="L15" s="30"/>
      <c r="M15" s="30"/>
    </row>
    <row r="16" spans="1:13" ht="12.75" customHeight="1">
      <c r="A16" s="24">
        <v>14</v>
      </c>
      <c r="B16" s="28">
        <v>15</v>
      </c>
      <c r="C16" s="26" t="str">
        <f t="shared" si="0"/>
        <v>Viivi Immonen</v>
      </c>
      <c r="D16" s="27" t="str">
        <f t="shared" si="1"/>
        <v>Suomen Taitovoimistelu Klubi</v>
      </c>
      <c r="F16" s="29"/>
      <c r="G16" s="29"/>
      <c r="H16" s="29"/>
      <c r="I16" s="29"/>
      <c r="J16" s="29"/>
      <c r="K16" s="29"/>
      <c r="L16" s="30"/>
      <c r="M16" s="30"/>
    </row>
    <row r="17" spans="1:13" ht="12.75" customHeight="1">
      <c r="A17" s="24">
        <v>15</v>
      </c>
      <c r="B17" s="28">
        <v>16</v>
      </c>
      <c r="C17" s="26" t="str">
        <f t="shared" si="0"/>
        <v>Adeliina Sulkanen</v>
      </c>
      <c r="D17" s="27" t="str">
        <f t="shared" si="1"/>
        <v>Tampereen Voimistelijat</v>
      </c>
      <c r="F17" s="29"/>
      <c r="G17" s="29"/>
      <c r="H17" s="29"/>
      <c r="I17" s="29"/>
      <c r="J17" s="29"/>
      <c r="K17" s="29"/>
      <c r="L17" s="30"/>
      <c r="M17" s="30"/>
    </row>
    <row r="18" spans="1:13" ht="12.75" customHeight="1">
      <c r="A18" s="24">
        <v>16</v>
      </c>
      <c r="B18" s="28">
        <v>17</v>
      </c>
      <c r="C18" s="26" t="str">
        <f t="shared" si="0"/>
        <v>Suvi Karumo</v>
      </c>
      <c r="D18" s="27" t="str">
        <f t="shared" si="1"/>
        <v>Tampereen Voimistelijat</v>
      </c>
      <c r="F18" s="29"/>
      <c r="G18" s="29"/>
      <c r="H18" s="29"/>
      <c r="I18" s="29"/>
      <c r="J18" s="29"/>
      <c r="K18" s="29"/>
      <c r="L18" s="30"/>
      <c r="M18" s="30"/>
    </row>
    <row r="19" spans="1:13" ht="12.75" customHeight="1">
      <c r="A19" s="24">
        <v>17</v>
      </c>
      <c r="B19" s="28">
        <v>18</v>
      </c>
      <c r="C19" s="26" t="str">
        <f t="shared" si="0"/>
        <v>Tiia Laisi</v>
      </c>
      <c r="D19" s="27" t="str">
        <f t="shared" si="1"/>
        <v>Tampereen Voimistelijat</v>
      </c>
      <c r="F19" s="29"/>
      <c r="G19" s="29"/>
      <c r="H19" s="29"/>
      <c r="I19" s="29"/>
      <c r="J19" s="29"/>
      <c r="K19" s="29"/>
      <c r="L19" s="30"/>
      <c r="M19" s="30"/>
    </row>
    <row r="20" spans="1:13" ht="12.75" customHeight="1">
      <c r="A20" s="24">
        <v>18</v>
      </c>
      <c r="B20" s="28">
        <v>19</v>
      </c>
      <c r="C20" s="26" t="str">
        <f t="shared" si="0"/>
        <v>Veronika Vuosjoki</v>
      </c>
      <c r="D20" s="27" t="str">
        <f t="shared" si="1"/>
        <v>Tampereen Voimistelijat</v>
      </c>
      <c r="F20" s="29"/>
      <c r="G20" s="29"/>
      <c r="H20" s="29"/>
      <c r="I20" s="29"/>
      <c r="J20" s="29"/>
      <c r="K20" s="29"/>
      <c r="L20" s="30"/>
      <c r="M20" s="30"/>
    </row>
    <row r="21" spans="1:13" ht="12.75" customHeight="1">
      <c r="A21" s="24">
        <v>19</v>
      </c>
      <c r="B21" s="28">
        <v>20</v>
      </c>
      <c r="C21" s="26" t="str">
        <f t="shared" si="0"/>
        <v>Alexandra Ivanova</v>
      </c>
      <c r="D21" s="27" t="str">
        <f t="shared" si="1"/>
        <v>Turun Pyrkivä</v>
      </c>
      <c r="F21" s="29"/>
      <c r="G21" s="29"/>
      <c r="H21" s="29"/>
      <c r="I21" s="29"/>
      <c r="J21" s="29"/>
      <c r="K21" s="29"/>
      <c r="L21" s="30"/>
      <c r="M21" s="30"/>
    </row>
    <row r="22" spans="1:13" ht="12.75" customHeight="1">
      <c r="A22" s="24">
        <v>20</v>
      </c>
      <c r="B22" s="28">
        <v>21</v>
      </c>
      <c r="C22" s="26" t="str">
        <f t="shared" si="0"/>
        <v>Victoria Jakaus</v>
      </c>
      <c r="D22" s="27" t="str">
        <f t="shared" si="1"/>
        <v>Turun Pyrkivä</v>
      </c>
      <c r="F22" s="29"/>
      <c r="G22" s="29"/>
      <c r="H22" s="29"/>
      <c r="I22" s="29"/>
      <c r="J22" s="29"/>
      <c r="K22" s="29"/>
      <c r="L22" s="30"/>
      <c r="M22" s="30"/>
    </row>
    <row r="23" spans="1:13" ht="12.75" customHeight="1">
      <c r="A23" s="24">
        <v>21</v>
      </c>
      <c r="B23" s="28">
        <v>22</v>
      </c>
      <c r="C23" s="26" t="str">
        <f t="shared" si="0"/>
        <v>Julia Jäkälä</v>
      </c>
      <c r="D23" s="27" t="str">
        <f t="shared" si="1"/>
        <v>Turun Urheiluliitto</v>
      </c>
      <c r="F23" s="29"/>
      <c r="G23" s="29"/>
      <c r="H23" s="29"/>
      <c r="I23" s="29"/>
      <c r="J23" s="29"/>
      <c r="K23" s="29"/>
      <c r="L23" s="30"/>
      <c r="M23" s="30"/>
    </row>
    <row r="24" spans="1:13" ht="12.75" customHeight="1">
      <c r="A24" s="24">
        <v>22</v>
      </c>
      <c r="B24" s="28">
        <v>23</v>
      </c>
      <c r="C24" s="26" t="str">
        <f t="shared" si="0"/>
        <v>Maria Åman</v>
      </c>
      <c r="D24" s="27" t="str">
        <f t="shared" si="1"/>
        <v>Turun Urheiluliitto</v>
      </c>
      <c r="F24" s="29"/>
      <c r="G24" s="29"/>
      <c r="H24" s="29"/>
      <c r="I24" s="29"/>
      <c r="J24" s="29"/>
      <c r="K24" s="29"/>
      <c r="L24" s="30"/>
      <c r="M24" s="30"/>
    </row>
    <row r="25" spans="1:13" ht="12.75" customHeight="1">
      <c r="A25" s="24">
        <v>23</v>
      </c>
      <c r="B25" s="28">
        <v>24</v>
      </c>
      <c r="C25" s="26" t="str">
        <f t="shared" si="0"/>
        <v>Miina Kokkonen</v>
      </c>
      <c r="D25" s="27" t="str">
        <f t="shared" si="1"/>
        <v>Turun Urheiluliitto</v>
      </c>
      <c r="F25" s="29"/>
      <c r="G25" s="29"/>
      <c r="H25" s="29"/>
      <c r="I25" s="29"/>
      <c r="J25" s="29"/>
      <c r="K25" s="29"/>
      <c r="L25" s="30"/>
      <c r="M25" s="30"/>
    </row>
    <row r="26" spans="1:13" ht="12.75" customHeight="1">
      <c r="A26" s="24">
        <v>24</v>
      </c>
      <c r="B26" s="28">
        <v>25</v>
      </c>
      <c r="C26" s="26" t="str">
        <f t="shared" si="0"/>
        <v>Anniina Rautiainen</v>
      </c>
      <c r="D26" s="27" t="str">
        <f t="shared" si="1"/>
        <v>Voimisteluseura Keski-Uusimaa</v>
      </c>
      <c r="F26" s="29"/>
      <c r="G26" s="29"/>
      <c r="H26" s="29"/>
      <c r="I26" s="29"/>
      <c r="J26" s="29"/>
      <c r="K26" s="29"/>
      <c r="L26" s="30"/>
      <c r="M26" s="30"/>
    </row>
    <row r="27" spans="1:13" ht="12.75" customHeight="1">
      <c r="A27" s="24">
        <v>25</v>
      </c>
      <c r="B27" s="28">
        <v>26</v>
      </c>
      <c r="C27" s="26" t="str">
        <f t="shared" si="0"/>
        <v>Maisa Anttilainen</v>
      </c>
      <c r="D27" s="27" t="str">
        <f t="shared" si="1"/>
        <v>Voimisteluseura Keski-Uusimaa</v>
      </c>
      <c r="F27" s="29"/>
      <c r="G27" s="29"/>
      <c r="H27" s="29"/>
      <c r="I27" s="29"/>
      <c r="J27" s="29"/>
      <c r="K27" s="29"/>
      <c r="L27" s="30"/>
      <c r="M27" s="30"/>
    </row>
    <row r="28" spans="1:13" ht="12.75" customHeight="1">
      <c r="A28" s="24">
        <v>26</v>
      </c>
      <c r="B28" s="28">
        <v>27</v>
      </c>
      <c r="C28" s="26" t="str">
        <f t="shared" si="0"/>
        <v>Julia Darlington</v>
      </c>
      <c r="D28" s="27" t="str">
        <f t="shared" si="1"/>
        <v>Voimisteluseura Kieppi</v>
      </c>
      <c r="F28" s="29"/>
      <c r="G28" s="29"/>
      <c r="H28" s="29"/>
      <c r="I28" s="29"/>
      <c r="J28" s="29"/>
      <c r="K28" s="29"/>
      <c r="L28" s="30"/>
      <c r="M28" s="30"/>
    </row>
    <row r="29" spans="1:13" ht="12.75" customHeight="1">
      <c r="A29" s="24">
        <v>27</v>
      </c>
      <c r="B29" s="28">
        <v>28</v>
      </c>
      <c r="C29" s="26" t="str">
        <f t="shared" si="0"/>
        <v>Patricia Hämäläinen</v>
      </c>
      <c r="D29" s="27" t="str">
        <f t="shared" si="1"/>
        <v>Voimisteluseura Kieppi</v>
      </c>
      <c r="F29" s="29"/>
      <c r="G29" s="29"/>
      <c r="H29" s="29"/>
      <c r="I29" s="29"/>
      <c r="J29" s="29"/>
      <c r="K29" s="29"/>
      <c r="L29" s="30"/>
      <c r="M29" s="30"/>
    </row>
    <row r="30" spans="1:13" ht="12.75" customHeight="1">
      <c r="A30" s="34"/>
      <c r="B30" s="26"/>
      <c r="C30" s="26"/>
      <c r="D30" s="27"/>
      <c r="F30" s="29"/>
      <c r="G30" s="29"/>
      <c r="H30" s="29"/>
      <c r="I30" s="29"/>
      <c r="J30" s="29"/>
      <c r="K30" s="29"/>
      <c r="L30" s="30"/>
      <c r="M30" s="30">
        <f aca="true" t="shared" si="2" ref="M30:M59">IF(ISBLANK(J30),"",((F30-K30)+L30))</f>
      </c>
    </row>
    <row r="31" spans="1:13" ht="12.75" customHeight="1">
      <c r="A31" s="34"/>
      <c r="B31" s="26"/>
      <c r="C31" s="26"/>
      <c r="D31" s="27"/>
      <c r="F31" s="29"/>
      <c r="G31" s="29"/>
      <c r="H31" s="29"/>
      <c r="I31" s="29"/>
      <c r="J31" s="29"/>
      <c r="K31" s="29"/>
      <c r="L31" s="30"/>
      <c r="M31" s="30">
        <f t="shared" si="2"/>
      </c>
    </row>
    <row r="32" spans="1:13" ht="12.75" customHeight="1">
      <c r="A32" s="34"/>
      <c r="B32" s="26"/>
      <c r="C32" s="26"/>
      <c r="D32" s="27"/>
      <c r="F32" s="29"/>
      <c r="G32" s="29"/>
      <c r="H32" s="29"/>
      <c r="I32" s="29"/>
      <c r="J32" s="29"/>
      <c r="K32" s="29"/>
      <c r="L32" s="30"/>
      <c r="M32" s="30">
        <f t="shared" si="2"/>
      </c>
    </row>
    <row r="33" spans="1:13" ht="12.75" customHeight="1">
      <c r="A33" s="34"/>
      <c r="B33" s="26"/>
      <c r="C33" s="26"/>
      <c r="D33" s="27"/>
      <c r="F33" s="29"/>
      <c r="G33" s="29"/>
      <c r="H33" s="29"/>
      <c r="I33" s="29"/>
      <c r="J33" s="29"/>
      <c r="K33" s="29"/>
      <c r="L33" s="30"/>
      <c r="M33" s="30">
        <f t="shared" si="2"/>
      </c>
    </row>
    <row r="34" spans="1:13" ht="12.75" customHeight="1">
      <c r="A34" s="34"/>
      <c r="B34" s="26"/>
      <c r="C34" s="26"/>
      <c r="D34" s="27"/>
      <c r="F34" s="29"/>
      <c r="G34" s="29"/>
      <c r="H34" s="29"/>
      <c r="I34" s="29"/>
      <c r="J34" s="29"/>
      <c r="K34" s="29"/>
      <c r="L34" s="30"/>
      <c r="M34" s="30">
        <f t="shared" si="2"/>
      </c>
    </row>
    <row r="35" spans="1:13" ht="12.75" customHeight="1">
      <c r="A35" s="34"/>
      <c r="B35" s="26"/>
      <c r="C35" s="26"/>
      <c r="D35" s="27"/>
      <c r="F35" s="29"/>
      <c r="G35" s="29"/>
      <c r="H35" s="29"/>
      <c r="I35" s="29"/>
      <c r="J35" s="29"/>
      <c r="K35" s="29"/>
      <c r="L35" s="30"/>
      <c r="M35" s="30">
        <f t="shared" si="2"/>
      </c>
    </row>
    <row r="36" spans="1:13" ht="12.75" customHeight="1">
      <c r="A36" s="34"/>
      <c r="B36" s="26"/>
      <c r="C36" s="26"/>
      <c r="D36" s="27"/>
      <c r="F36" s="29"/>
      <c r="G36" s="29"/>
      <c r="H36" s="29"/>
      <c r="I36" s="29"/>
      <c r="J36" s="29"/>
      <c r="K36" s="29"/>
      <c r="L36" s="30"/>
      <c r="M36" s="30">
        <f t="shared" si="2"/>
      </c>
    </row>
    <row r="37" spans="1:13" ht="12.75" customHeight="1">
      <c r="A37" s="34"/>
      <c r="B37" s="26"/>
      <c r="C37" s="26"/>
      <c r="D37" s="27"/>
      <c r="F37" s="29"/>
      <c r="G37" s="29"/>
      <c r="H37" s="29"/>
      <c r="I37" s="29"/>
      <c r="J37" s="29"/>
      <c r="K37" s="29"/>
      <c r="L37" s="30"/>
      <c r="M37" s="30">
        <f t="shared" si="2"/>
      </c>
    </row>
    <row r="38" spans="1:13" ht="12.75" customHeight="1">
      <c r="A38" s="34"/>
      <c r="B38" s="26"/>
      <c r="C38" s="26"/>
      <c r="D38" s="27"/>
      <c r="F38" s="29"/>
      <c r="G38" s="29"/>
      <c r="H38" s="29"/>
      <c r="I38" s="29"/>
      <c r="J38" s="29"/>
      <c r="K38" s="29"/>
      <c r="L38" s="30"/>
      <c r="M38" s="30">
        <f t="shared" si="2"/>
      </c>
    </row>
    <row r="39" spans="1:13" ht="12.75" customHeight="1">
      <c r="A39" s="34"/>
      <c r="B39" s="26"/>
      <c r="C39" s="26"/>
      <c r="D39" s="27"/>
      <c r="F39" s="29"/>
      <c r="G39" s="29"/>
      <c r="H39" s="29"/>
      <c r="I39" s="29"/>
      <c r="J39" s="29"/>
      <c r="K39" s="29"/>
      <c r="L39" s="30"/>
      <c r="M39" s="30">
        <f t="shared" si="2"/>
      </c>
    </row>
    <row r="40" spans="1:13" ht="12.75" customHeight="1">
      <c r="A40" s="34"/>
      <c r="B40" s="26"/>
      <c r="C40" s="26"/>
      <c r="D40" s="27"/>
      <c r="F40" s="29"/>
      <c r="G40" s="29"/>
      <c r="H40" s="29"/>
      <c r="I40" s="29"/>
      <c r="J40" s="29"/>
      <c r="K40" s="29"/>
      <c r="L40" s="30"/>
      <c r="M40" s="30">
        <f t="shared" si="2"/>
      </c>
    </row>
    <row r="41" spans="1:13" ht="12.75" customHeight="1">
      <c r="A41" s="34"/>
      <c r="B41" s="26"/>
      <c r="C41" s="26"/>
      <c r="D41" s="27"/>
      <c r="F41" s="29"/>
      <c r="G41" s="29"/>
      <c r="H41" s="29"/>
      <c r="I41" s="29"/>
      <c r="J41" s="29"/>
      <c r="K41" s="29"/>
      <c r="L41" s="30"/>
      <c r="M41" s="30">
        <f t="shared" si="2"/>
      </c>
    </row>
    <row r="42" spans="1:13" ht="12.75" customHeight="1">
      <c r="A42" s="34"/>
      <c r="B42" s="26"/>
      <c r="C42" s="26"/>
      <c r="D42" s="27"/>
      <c r="F42" s="29"/>
      <c r="G42" s="29"/>
      <c r="H42" s="29"/>
      <c r="I42" s="29"/>
      <c r="J42" s="29"/>
      <c r="K42" s="29"/>
      <c r="L42" s="30"/>
      <c r="M42" s="30">
        <f t="shared" si="2"/>
      </c>
    </row>
    <row r="43" spans="1:13" ht="12.75" customHeight="1">
      <c r="A43" s="34"/>
      <c r="B43" s="26"/>
      <c r="C43" s="26"/>
      <c r="D43" s="27"/>
      <c r="F43" s="29"/>
      <c r="G43" s="29"/>
      <c r="H43" s="29"/>
      <c r="I43" s="29"/>
      <c r="J43" s="29"/>
      <c r="K43" s="29"/>
      <c r="L43" s="30"/>
      <c r="M43" s="30">
        <f t="shared" si="2"/>
      </c>
    </row>
    <row r="44" spans="1:13" ht="12.75" customHeight="1">
      <c r="A44" s="34"/>
      <c r="B44" s="26"/>
      <c r="C44" s="26"/>
      <c r="D44" s="27"/>
      <c r="F44" s="29"/>
      <c r="G44" s="29"/>
      <c r="H44" s="29"/>
      <c r="I44" s="29"/>
      <c r="J44" s="29"/>
      <c r="K44" s="29"/>
      <c r="L44" s="30"/>
      <c r="M44" s="30">
        <f t="shared" si="2"/>
      </c>
    </row>
    <row r="45" spans="1:13" ht="12.75" customHeight="1">
      <c r="A45" s="34"/>
      <c r="B45" s="26"/>
      <c r="C45" s="26"/>
      <c r="D45" s="27"/>
      <c r="F45" s="29"/>
      <c r="G45" s="29"/>
      <c r="H45" s="29"/>
      <c r="I45" s="29"/>
      <c r="J45" s="29"/>
      <c r="K45" s="29"/>
      <c r="L45" s="30"/>
      <c r="M45" s="30">
        <f t="shared" si="2"/>
      </c>
    </row>
    <row r="46" spans="1:13" ht="12.75" customHeight="1">
      <c r="A46" s="34"/>
      <c r="B46" s="26"/>
      <c r="C46" s="26"/>
      <c r="D46" s="27"/>
      <c r="F46" s="29"/>
      <c r="G46" s="29"/>
      <c r="H46" s="29"/>
      <c r="I46" s="29"/>
      <c r="J46" s="29"/>
      <c r="K46" s="29"/>
      <c r="L46" s="30"/>
      <c r="M46" s="30">
        <f t="shared" si="2"/>
      </c>
    </row>
    <row r="47" spans="1:13" ht="12.75" customHeight="1">
      <c r="A47" s="34"/>
      <c r="B47" s="26"/>
      <c r="C47" s="26"/>
      <c r="D47" s="27"/>
      <c r="F47" s="29"/>
      <c r="G47" s="29"/>
      <c r="H47" s="29"/>
      <c r="I47" s="29"/>
      <c r="J47" s="29"/>
      <c r="K47" s="29"/>
      <c r="L47" s="30"/>
      <c r="M47" s="30">
        <f t="shared" si="2"/>
      </c>
    </row>
    <row r="48" spans="1:13" ht="12.75" customHeight="1">
      <c r="A48" s="34"/>
      <c r="B48" s="26"/>
      <c r="C48" s="26"/>
      <c r="D48" s="27"/>
      <c r="F48" s="29"/>
      <c r="G48" s="29"/>
      <c r="H48" s="29"/>
      <c r="I48" s="29"/>
      <c r="J48" s="29"/>
      <c r="K48" s="29"/>
      <c r="L48" s="30"/>
      <c r="M48" s="30">
        <f t="shared" si="2"/>
      </c>
    </row>
    <row r="49" spans="1:13" ht="12.75" customHeight="1">
      <c r="A49" s="34"/>
      <c r="B49" s="26"/>
      <c r="C49" s="26"/>
      <c r="D49" s="27"/>
      <c r="F49" s="29"/>
      <c r="G49" s="29"/>
      <c r="H49" s="29"/>
      <c r="I49" s="29"/>
      <c r="J49" s="29"/>
      <c r="K49" s="29"/>
      <c r="L49" s="30"/>
      <c r="M49" s="30">
        <f t="shared" si="2"/>
      </c>
    </row>
    <row r="50" spans="1:13" ht="12.75" customHeight="1">
      <c r="A50" s="34"/>
      <c r="B50" s="26"/>
      <c r="C50" s="26"/>
      <c r="D50" s="27"/>
      <c r="F50" s="29"/>
      <c r="G50" s="29"/>
      <c r="H50" s="29"/>
      <c r="I50" s="29"/>
      <c r="J50" s="29"/>
      <c r="K50" s="29"/>
      <c r="L50" s="30"/>
      <c r="M50" s="30">
        <f t="shared" si="2"/>
      </c>
    </row>
    <row r="51" spans="1:13" ht="12.75" customHeight="1">
      <c r="A51" s="34"/>
      <c r="B51" s="26"/>
      <c r="C51" s="26"/>
      <c r="D51" s="27"/>
      <c r="F51" s="29"/>
      <c r="G51" s="29"/>
      <c r="H51" s="29"/>
      <c r="I51" s="29"/>
      <c r="J51" s="29"/>
      <c r="K51" s="29"/>
      <c r="L51" s="30"/>
      <c r="M51" s="30">
        <f t="shared" si="2"/>
      </c>
    </row>
    <row r="52" spans="1:13" ht="12.75" customHeight="1">
      <c r="A52" s="34"/>
      <c r="B52" s="26"/>
      <c r="C52" s="26"/>
      <c r="D52" s="27"/>
      <c r="F52" s="29"/>
      <c r="G52" s="29"/>
      <c r="H52" s="29"/>
      <c r="I52" s="29"/>
      <c r="J52" s="29"/>
      <c r="K52" s="29"/>
      <c r="L52" s="30"/>
      <c r="M52" s="30">
        <f t="shared" si="2"/>
      </c>
    </row>
    <row r="53" spans="1:13" ht="12.75" customHeight="1">
      <c r="A53" s="34"/>
      <c r="B53" s="26"/>
      <c r="C53" s="26"/>
      <c r="D53" s="27"/>
      <c r="F53" s="29"/>
      <c r="G53" s="29"/>
      <c r="H53" s="29"/>
      <c r="I53" s="29"/>
      <c r="J53" s="29"/>
      <c r="K53" s="29"/>
      <c r="L53" s="30"/>
      <c r="M53" s="30">
        <f t="shared" si="2"/>
      </c>
    </row>
    <row r="54" spans="1:13" ht="12.75" customHeight="1">
      <c r="A54" s="34"/>
      <c r="B54" s="26"/>
      <c r="C54" s="26"/>
      <c r="D54" s="27"/>
      <c r="F54" s="29"/>
      <c r="G54" s="29"/>
      <c r="H54" s="29"/>
      <c r="I54" s="29"/>
      <c r="J54" s="29"/>
      <c r="K54" s="29"/>
      <c r="L54" s="30"/>
      <c r="M54" s="30">
        <f t="shared" si="2"/>
      </c>
    </row>
    <row r="55" spans="1:13" ht="12.75" customHeight="1">
      <c r="A55" s="34"/>
      <c r="B55" s="26"/>
      <c r="C55" s="26"/>
      <c r="D55" s="27"/>
      <c r="F55" s="29"/>
      <c r="G55" s="29"/>
      <c r="H55" s="29"/>
      <c r="I55" s="29"/>
      <c r="J55" s="29"/>
      <c r="K55" s="29"/>
      <c r="L55" s="30"/>
      <c r="M55" s="30">
        <f t="shared" si="2"/>
      </c>
    </row>
    <row r="56" spans="1:13" ht="12.75" customHeight="1">
      <c r="A56" s="34"/>
      <c r="B56" s="26"/>
      <c r="C56" s="26"/>
      <c r="D56" s="27"/>
      <c r="F56" s="29"/>
      <c r="G56" s="29"/>
      <c r="H56" s="29"/>
      <c r="I56" s="29"/>
      <c r="J56" s="29"/>
      <c r="K56" s="29"/>
      <c r="L56" s="30"/>
      <c r="M56" s="30">
        <f t="shared" si="2"/>
      </c>
    </row>
    <row r="57" spans="1:13" ht="12.75" customHeight="1">
      <c r="A57" s="34"/>
      <c r="B57" s="26"/>
      <c r="C57" s="26"/>
      <c r="D57" s="27"/>
      <c r="F57" s="29"/>
      <c r="G57" s="29"/>
      <c r="H57" s="29"/>
      <c r="I57" s="29"/>
      <c r="J57" s="29"/>
      <c r="K57" s="29"/>
      <c r="L57" s="30"/>
      <c r="M57" s="30">
        <f t="shared" si="2"/>
      </c>
    </row>
    <row r="58" spans="1:13" ht="12.75" customHeight="1">
      <c r="A58" s="34"/>
      <c r="B58" s="26"/>
      <c r="C58" s="26"/>
      <c r="D58" s="27"/>
      <c r="F58" s="29"/>
      <c r="G58" s="29"/>
      <c r="H58" s="29"/>
      <c r="I58" s="29"/>
      <c r="J58" s="29"/>
      <c r="K58" s="29"/>
      <c r="L58" s="30"/>
      <c r="M58" s="30">
        <f t="shared" si="2"/>
      </c>
    </row>
    <row r="59" spans="1:13" ht="12.75" customHeight="1">
      <c r="A59" s="34"/>
      <c r="B59" s="26"/>
      <c r="C59" s="26"/>
      <c r="D59" s="27"/>
      <c r="F59" s="29"/>
      <c r="G59" s="29"/>
      <c r="H59" s="29"/>
      <c r="I59" s="29"/>
      <c r="J59" s="29"/>
      <c r="K59" s="29"/>
      <c r="L59" s="30"/>
      <c r="M59" s="30">
        <f t="shared" si="2"/>
      </c>
    </row>
    <row r="60" spans="1:13" ht="12.75" customHeight="1">
      <c r="A60" s="34"/>
      <c r="B60" s="26"/>
      <c r="C60" s="26"/>
      <c r="D60" s="27"/>
      <c r="F60" s="29"/>
      <c r="G60" s="29"/>
      <c r="H60" s="29"/>
      <c r="I60" s="29"/>
      <c r="J60" s="29"/>
      <c r="K60" s="29"/>
      <c r="L60" s="30"/>
      <c r="M60" s="30"/>
    </row>
    <row r="61" spans="1:13" ht="12.75" customHeight="1">
      <c r="A61" s="34"/>
      <c r="B61" s="26"/>
      <c r="C61" s="26"/>
      <c r="D61" s="27"/>
      <c r="F61" s="29"/>
      <c r="G61" s="29"/>
      <c r="H61" s="29"/>
      <c r="I61" s="29"/>
      <c r="J61" s="29"/>
      <c r="K61" s="29"/>
      <c r="L61" s="30"/>
      <c r="M61" s="30"/>
    </row>
    <row r="62" spans="1:13" ht="12.75" customHeight="1">
      <c r="A62" s="34"/>
      <c r="B62" s="26"/>
      <c r="C62" s="26"/>
      <c r="D62" s="27"/>
      <c r="F62" s="29"/>
      <c r="G62" s="29"/>
      <c r="H62" s="29"/>
      <c r="I62" s="29"/>
      <c r="J62" s="29"/>
      <c r="K62" s="29"/>
      <c r="L62" s="30"/>
      <c r="M62" s="30"/>
    </row>
    <row r="63" spans="1:13" ht="12.75" customHeight="1">
      <c r="A63" s="34"/>
      <c r="B63" s="26"/>
      <c r="C63" s="26"/>
      <c r="D63" s="27"/>
      <c r="F63" s="29"/>
      <c r="G63" s="29"/>
      <c r="H63" s="29"/>
      <c r="I63" s="29"/>
      <c r="J63" s="29"/>
      <c r="K63" s="29"/>
      <c r="L63" s="30"/>
      <c r="M63" s="30"/>
    </row>
    <row r="64" spans="1:13" ht="12.75" customHeight="1">
      <c r="A64" s="34"/>
      <c r="B64" s="26"/>
      <c r="C64" s="26"/>
      <c r="D64" s="27"/>
      <c r="F64" s="29"/>
      <c r="G64" s="29"/>
      <c r="H64" s="29"/>
      <c r="I64" s="29"/>
      <c r="J64" s="29"/>
      <c r="K64" s="29"/>
      <c r="L64" s="30"/>
      <c r="M64" s="30"/>
    </row>
    <row r="65" spans="1:13" ht="12.75" customHeight="1">
      <c r="A65" s="34"/>
      <c r="B65" s="26"/>
      <c r="C65" s="26"/>
      <c r="D65" s="27"/>
      <c r="F65" s="29"/>
      <c r="G65" s="29"/>
      <c r="H65" s="29"/>
      <c r="I65" s="29"/>
      <c r="J65" s="29"/>
      <c r="K65" s="29"/>
      <c r="L65" s="30"/>
      <c r="M65" s="30"/>
    </row>
    <row r="66" spans="1:13" ht="12.75" customHeight="1">
      <c r="A66" s="34"/>
      <c r="B66" s="26"/>
      <c r="C66" s="26"/>
      <c r="D66" s="27"/>
      <c r="F66" s="29"/>
      <c r="G66" s="29"/>
      <c r="H66" s="29"/>
      <c r="I66" s="29"/>
      <c r="J66" s="29"/>
      <c r="K66" s="29"/>
      <c r="L66" s="30"/>
      <c r="M66" s="30"/>
    </row>
    <row r="67" spans="1:13" ht="12.75" customHeight="1">
      <c r="A67" s="34"/>
      <c r="B67" s="26"/>
      <c r="C67" s="26"/>
      <c r="D67" s="27"/>
      <c r="F67" s="29"/>
      <c r="G67" s="29"/>
      <c r="H67" s="29"/>
      <c r="I67" s="29"/>
      <c r="J67" s="29"/>
      <c r="K67" s="29"/>
      <c r="L67" s="30"/>
      <c r="M67" s="30"/>
    </row>
    <row r="68" spans="1:13" ht="12.75" customHeight="1">
      <c r="A68" s="34"/>
      <c r="B68" s="26"/>
      <c r="C68" s="26"/>
      <c r="D68" s="27"/>
      <c r="F68" s="29"/>
      <c r="G68" s="29"/>
      <c r="H68" s="29"/>
      <c r="I68" s="29"/>
      <c r="J68" s="29"/>
      <c r="K68" s="29"/>
      <c r="L68" s="30"/>
      <c r="M68" s="30"/>
    </row>
    <row r="69" spans="1:13" ht="12.75" customHeight="1">
      <c r="A69" s="34"/>
      <c r="B69" s="26"/>
      <c r="C69" s="26"/>
      <c r="D69" s="27"/>
      <c r="F69" s="29"/>
      <c r="G69" s="29"/>
      <c r="H69" s="29"/>
      <c r="I69" s="29"/>
      <c r="J69" s="29"/>
      <c r="K69" s="29"/>
      <c r="L69" s="30"/>
      <c r="M69" s="30"/>
    </row>
    <row r="70" spans="1:13" ht="12.75" customHeight="1">
      <c r="A70" s="34"/>
      <c r="B70" s="26"/>
      <c r="C70" s="26"/>
      <c r="D70" s="27"/>
      <c r="F70" s="29"/>
      <c r="G70" s="29"/>
      <c r="H70" s="29"/>
      <c r="I70" s="29"/>
      <c r="J70" s="29"/>
      <c r="K70" s="29"/>
      <c r="L70" s="30"/>
      <c r="M70" s="30"/>
    </row>
    <row r="71" spans="1:13" ht="12.75" customHeight="1">
      <c r="A71" s="34"/>
      <c r="B71" s="26"/>
      <c r="C71" s="26"/>
      <c r="D71" s="27"/>
      <c r="F71" s="29"/>
      <c r="G71" s="29"/>
      <c r="H71" s="29"/>
      <c r="I71" s="29"/>
      <c r="J71" s="29"/>
      <c r="K71" s="29"/>
      <c r="L71" s="30"/>
      <c r="M71" s="30"/>
    </row>
    <row r="72" spans="1:13" ht="12.75" customHeight="1">
      <c r="A72" s="34"/>
      <c r="B72" s="26"/>
      <c r="C72" s="26"/>
      <c r="D72" s="27"/>
      <c r="F72" s="29"/>
      <c r="G72" s="29"/>
      <c r="H72" s="29"/>
      <c r="I72" s="29"/>
      <c r="J72" s="29"/>
      <c r="K72" s="29"/>
      <c r="L72" s="30"/>
      <c r="M72" s="30"/>
    </row>
    <row r="73" spans="1:13" ht="12.75" customHeight="1">
      <c r="A73" s="34"/>
      <c r="B73" s="26"/>
      <c r="C73" s="26"/>
      <c r="D73" s="27"/>
      <c r="F73" s="29"/>
      <c r="G73" s="29"/>
      <c r="H73" s="29"/>
      <c r="I73" s="29"/>
      <c r="J73" s="29"/>
      <c r="K73" s="29"/>
      <c r="L73" s="30"/>
      <c r="M73" s="30"/>
    </row>
    <row r="74" spans="1:13" ht="12.75" customHeight="1">
      <c r="A74" s="34"/>
      <c r="B74" s="26"/>
      <c r="C74" s="26"/>
      <c r="D74" s="27"/>
      <c r="F74" s="29"/>
      <c r="G74" s="29"/>
      <c r="H74" s="29"/>
      <c r="I74" s="29"/>
      <c r="J74" s="29"/>
      <c r="K74" s="29"/>
      <c r="L74" s="30"/>
      <c r="M74" s="30"/>
    </row>
    <row r="75" spans="1:13" ht="12.75" customHeight="1">
      <c r="A75" s="34"/>
      <c r="B75" s="26"/>
      <c r="C75" s="26"/>
      <c r="D75" s="27"/>
      <c r="F75" s="29"/>
      <c r="G75" s="29"/>
      <c r="H75" s="29"/>
      <c r="I75" s="29"/>
      <c r="J75" s="29"/>
      <c r="K75" s="29"/>
      <c r="L75" s="30"/>
      <c r="M75" s="30"/>
    </row>
    <row r="76" spans="1:13" ht="12.75" customHeight="1">
      <c r="A76" s="34"/>
      <c r="B76" s="26"/>
      <c r="C76" s="26"/>
      <c r="D76" s="27"/>
      <c r="F76" s="29"/>
      <c r="G76" s="29"/>
      <c r="H76" s="29"/>
      <c r="I76" s="29"/>
      <c r="J76" s="29"/>
      <c r="K76" s="29"/>
      <c r="L76" s="30"/>
      <c r="M76" s="30"/>
    </row>
    <row r="77" spans="1:13" ht="12.75" customHeight="1">
      <c r="A77" s="34"/>
      <c r="B77" s="26"/>
      <c r="C77" s="26"/>
      <c r="D77" s="27"/>
      <c r="F77" s="29"/>
      <c r="G77" s="29"/>
      <c r="H77" s="29"/>
      <c r="I77" s="29"/>
      <c r="J77" s="29"/>
      <c r="K77" s="29"/>
      <c r="L77" s="30"/>
      <c r="M77" s="30"/>
    </row>
    <row r="78" spans="1:13" ht="12.75" customHeight="1">
      <c r="A78" s="34"/>
      <c r="B78" s="26"/>
      <c r="C78" s="26"/>
      <c r="D78" s="27"/>
      <c r="F78" s="29"/>
      <c r="G78" s="29"/>
      <c r="H78" s="29"/>
      <c r="I78" s="29"/>
      <c r="J78" s="29"/>
      <c r="K78" s="29"/>
      <c r="L78" s="30"/>
      <c r="M78" s="30"/>
    </row>
    <row r="79" spans="1:13" ht="12.75" customHeight="1">
      <c r="A79" s="34"/>
      <c r="B79" s="26"/>
      <c r="C79" s="26"/>
      <c r="D79" s="27"/>
      <c r="F79" s="29"/>
      <c r="G79" s="29"/>
      <c r="H79" s="29"/>
      <c r="I79" s="29"/>
      <c r="J79" s="29"/>
      <c r="K79" s="29"/>
      <c r="L79" s="30"/>
      <c r="M79" s="30"/>
    </row>
    <row r="80" spans="1:13" ht="12.75" customHeight="1">
      <c r="A80" s="34"/>
      <c r="B80" s="26"/>
      <c r="C80" s="26"/>
      <c r="D80" s="27"/>
      <c r="F80" s="29"/>
      <c r="G80" s="29"/>
      <c r="H80" s="29"/>
      <c r="I80" s="29"/>
      <c r="J80" s="29"/>
      <c r="K80" s="29"/>
      <c r="L80" s="30"/>
      <c r="M80" s="30"/>
    </row>
    <row r="81" spans="1:13" ht="12.75" customHeight="1">
      <c r="A81" s="34"/>
      <c r="B81" s="26"/>
      <c r="C81" s="26"/>
      <c r="D81" s="27"/>
      <c r="F81" s="29"/>
      <c r="G81" s="29"/>
      <c r="H81" s="29"/>
      <c r="I81" s="29"/>
      <c r="J81" s="29"/>
      <c r="K81" s="29"/>
      <c r="L81" s="30"/>
      <c r="M81" s="30"/>
    </row>
    <row r="82" spans="1:13" ht="12.75" customHeight="1">
      <c r="A82" s="34"/>
      <c r="B82" s="26"/>
      <c r="C82" s="26"/>
      <c r="D82" s="27"/>
      <c r="F82" s="29"/>
      <c r="G82" s="29"/>
      <c r="H82" s="29"/>
      <c r="I82" s="29"/>
      <c r="J82" s="29"/>
      <c r="K82" s="29"/>
      <c r="L82" s="30"/>
      <c r="M82" s="30"/>
    </row>
    <row r="83" spans="1:13" ht="12.75" customHeight="1">
      <c r="A83" s="34"/>
      <c r="B83" s="26"/>
      <c r="C83" s="26"/>
      <c r="D83" s="27"/>
      <c r="F83" s="29"/>
      <c r="G83" s="29"/>
      <c r="H83" s="29"/>
      <c r="I83" s="29"/>
      <c r="J83" s="29"/>
      <c r="K83" s="29"/>
      <c r="L83" s="30"/>
      <c r="M83" s="30"/>
    </row>
    <row r="84" spans="1:13" ht="12.75" customHeight="1">
      <c r="A84" s="34"/>
      <c r="B84" s="26"/>
      <c r="C84" s="26"/>
      <c r="D84" s="27"/>
      <c r="F84" s="29"/>
      <c r="G84" s="29"/>
      <c r="H84" s="29"/>
      <c r="I84" s="29"/>
      <c r="J84" s="29"/>
      <c r="K84" s="29"/>
      <c r="L84" s="30"/>
      <c r="M84" s="30"/>
    </row>
    <row r="85" spans="1:13" ht="12.75" customHeight="1">
      <c r="A85" s="34"/>
      <c r="B85" s="26"/>
      <c r="C85" s="26"/>
      <c r="D85" s="27"/>
      <c r="F85" s="29"/>
      <c r="G85" s="29"/>
      <c r="H85" s="29"/>
      <c r="I85" s="29"/>
      <c r="J85" s="29"/>
      <c r="K85" s="29"/>
      <c r="L85" s="30"/>
      <c r="M85" s="30"/>
    </row>
    <row r="86" spans="1:13" ht="12.75" customHeight="1">
      <c r="A86" s="34"/>
      <c r="B86" s="26"/>
      <c r="C86" s="26"/>
      <c r="D86" s="27"/>
      <c r="F86" s="29"/>
      <c r="G86" s="29"/>
      <c r="H86" s="29"/>
      <c r="I86" s="29"/>
      <c r="J86" s="29"/>
      <c r="K86" s="29"/>
      <c r="L86" s="30"/>
      <c r="M86" s="30"/>
    </row>
    <row r="87" spans="1:13" ht="12.75" customHeight="1">
      <c r="A87" s="34"/>
      <c r="B87" s="26"/>
      <c r="C87" s="26"/>
      <c r="D87" s="27"/>
      <c r="F87" s="29"/>
      <c r="G87" s="29"/>
      <c r="H87" s="29"/>
      <c r="I87" s="29"/>
      <c r="J87" s="29"/>
      <c r="K87" s="29"/>
      <c r="L87" s="30"/>
      <c r="M87" s="30"/>
    </row>
    <row r="88" spans="1:13" ht="12.75" customHeight="1">
      <c r="A88" s="34"/>
      <c r="B88" s="26"/>
      <c r="C88" s="26"/>
      <c r="D88" s="27"/>
      <c r="F88" s="29"/>
      <c r="G88" s="29"/>
      <c r="H88" s="29"/>
      <c r="I88" s="29"/>
      <c r="J88" s="29"/>
      <c r="K88" s="29"/>
      <c r="L88" s="30"/>
      <c r="M88" s="30"/>
    </row>
    <row r="89" spans="1:13" ht="12.75" customHeight="1">
      <c r="A89" s="34"/>
      <c r="B89" s="26"/>
      <c r="C89" s="26"/>
      <c r="D89" s="27"/>
      <c r="F89" s="29"/>
      <c r="G89" s="29"/>
      <c r="H89" s="29"/>
      <c r="I89" s="29"/>
      <c r="J89" s="29"/>
      <c r="K89" s="29"/>
      <c r="L89" s="30"/>
      <c r="M89" s="30"/>
    </row>
    <row r="90" spans="1:13" ht="12.75" customHeight="1">
      <c r="A90" s="34"/>
      <c r="B90" s="26"/>
      <c r="C90" s="26"/>
      <c r="D90" s="27"/>
      <c r="F90" s="29"/>
      <c r="G90" s="29"/>
      <c r="H90" s="29"/>
      <c r="I90" s="29"/>
      <c r="J90" s="29"/>
      <c r="K90" s="29"/>
      <c r="L90" s="30"/>
      <c r="M90" s="30"/>
    </row>
    <row r="91" spans="1:13" ht="12.75" customHeight="1">
      <c r="A91" s="34"/>
      <c r="B91" s="26"/>
      <c r="C91" s="26"/>
      <c r="D91" s="27"/>
      <c r="F91" s="29"/>
      <c r="G91" s="29"/>
      <c r="H91" s="29"/>
      <c r="I91" s="29"/>
      <c r="J91" s="29"/>
      <c r="K91" s="29"/>
      <c r="L91" s="30"/>
      <c r="M91" s="30"/>
    </row>
    <row r="92" spans="1:13" ht="12.75" customHeight="1">
      <c r="A92" s="34"/>
      <c r="B92" s="26"/>
      <c r="C92" s="26"/>
      <c r="D92" s="27"/>
      <c r="F92" s="29"/>
      <c r="G92" s="29"/>
      <c r="H92" s="29"/>
      <c r="I92" s="29"/>
      <c r="J92" s="29"/>
      <c r="K92" s="29"/>
      <c r="L92" s="30"/>
      <c r="M92" s="30"/>
    </row>
    <row r="93" spans="1:13" ht="12.75" customHeight="1">
      <c r="A93" s="34"/>
      <c r="B93" s="26"/>
      <c r="C93" s="26"/>
      <c r="D93" s="27"/>
      <c r="F93" s="29"/>
      <c r="G93" s="29"/>
      <c r="H93" s="29"/>
      <c r="I93" s="29"/>
      <c r="J93" s="29"/>
      <c r="K93" s="29"/>
      <c r="L93" s="30"/>
      <c r="M93" s="30"/>
    </row>
    <row r="94" spans="1:13" ht="12.75" customHeight="1">
      <c r="A94" s="34"/>
      <c r="B94" s="26"/>
      <c r="C94" s="26"/>
      <c r="D94" s="27"/>
      <c r="F94" s="29"/>
      <c r="G94" s="29"/>
      <c r="H94" s="29"/>
      <c r="I94" s="29"/>
      <c r="J94" s="29"/>
      <c r="K94" s="29"/>
      <c r="L94" s="30"/>
      <c r="M94" s="30"/>
    </row>
    <row r="95" spans="1:13" ht="12.75" customHeight="1">
      <c r="A95" s="34"/>
      <c r="B95" s="26"/>
      <c r="C95" s="26"/>
      <c r="D95" s="27"/>
      <c r="F95" s="29"/>
      <c r="G95" s="29"/>
      <c r="H95" s="29"/>
      <c r="I95" s="29"/>
      <c r="J95" s="29"/>
      <c r="K95" s="29"/>
      <c r="L95" s="30"/>
      <c r="M95" s="30"/>
    </row>
    <row r="96" spans="1:13" ht="12.75" customHeight="1">
      <c r="A96" s="34"/>
      <c r="B96" s="26"/>
      <c r="C96" s="26"/>
      <c r="D96" s="27"/>
      <c r="F96" s="29"/>
      <c r="G96" s="29"/>
      <c r="H96" s="29"/>
      <c r="I96" s="29"/>
      <c r="J96" s="29"/>
      <c r="K96" s="29"/>
      <c r="L96" s="30"/>
      <c r="M96" s="30"/>
    </row>
    <row r="97" spans="1:13" ht="12.75" customHeight="1">
      <c r="A97" s="34"/>
      <c r="B97" s="26"/>
      <c r="C97" s="26"/>
      <c r="D97" s="27"/>
      <c r="F97" s="29"/>
      <c r="G97" s="29"/>
      <c r="H97" s="29"/>
      <c r="I97" s="29"/>
      <c r="J97" s="29"/>
      <c r="K97" s="29"/>
      <c r="L97" s="30"/>
      <c r="M97" s="30"/>
    </row>
    <row r="98" spans="1:13" ht="12.75" customHeight="1">
      <c r="A98" s="34"/>
      <c r="B98" s="26"/>
      <c r="C98" s="26"/>
      <c r="D98" s="27"/>
      <c r="F98" s="29"/>
      <c r="G98" s="29"/>
      <c r="H98" s="29"/>
      <c r="I98" s="29"/>
      <c r="J98" s="29"/>
      <c r="K98" s="29"/>
      <c r="L98" s="30"/>
      <c r="M98" s="30"/>
    </row>
    <row r="99" spans="1:13" ht="12.75" customHeight="1">
      <c r="A99" s="34"/>
      <c r="B99" s="26"/>
      <c r="C99" s="26"/>
      <c r="D99" s="27"/>
      <c r="F99" s="29"/>
      <c r="G99" s="29"/>
      <c r="H99" s="29"/>
      <c r="I99" s="29"/>
      <c r="J99" s="29"/>
      <c r="K99" s="29"/>
      <c r="L99" s="30"/>
      <c r="M99" s="30"/>
    </row>
    <row r="100" spans="1:13" ht="12.75" customHeight="1">
      <c r="A100" s="34"/>
      <c r="B100" s="26"/>
      <c r="C100" s="26"/>
      <c r="D100" s="27"/>
      <c r="F100" s="29"/>
      <c r="G100" s="29"/>
      <c r="H100" s="29"/>
      <c r="I100" s="29"/>
      <c r="J100" s="29"/>
      <c r="K100" s="29"/>
      <c r="L100" s="30"/>
      <c r="M100" s="30"/>
    </row>
    <row r="101" spans="1:13" ht="12.75" customHeight="1">
      <c r="A101" s="34"/>
      <c r="B101" s="26"/>
      <c r="C101" s="26"/>
      <c r="D101" s="27"/>
      <c r="F101" s="29"/>
      <c r="G101" s="29"/>
      <c r="H101" s="29"/>
      <c r="I101" s="29"/>
      <c r="J101" s="29"/>
      <c r="K101" s="29"/>
      <c r="L101" s="30"/>
      <c r="M101" s="30"/>
    </row>
    <row r="102" spans="1:13" ht="12.75" customHeight="1">
      <c r="A102" s="34"/>
      <c r="B102" s="26"/>
      <c r="C102" s="26"/>
      <c r="D102" s="27"/>
      <c r="F102" s="29"/>
      <c r="G102" s="29"/>
      <c r="H102" s="29"/>
      <c r="I102" s="29"/>
      <c r="J102" s="29"/>
      <c r="K102" s="29"/>
      <c r="L102" s="30"/>
      <c r="M102" s="30"/>
    </row>
    <row r="103" spans="1:13" ht="12.75" customHeight="1">
      <c r="A103" s="34"/>
      <c r="B103" s="26"/>
      <c r="C103" s="26"/>
      <c r="D103" s="27"/>
      <c r="F103" s="29"/>
      <c r="G103" s="29"/>
      <c r="H103" s="29"/>
      <c r="I103" s="29"/>
      <c r="J103" s="29"/>
      <c r="K103" s="29"/>
      <c r="L103" s="30"/>
      <c r="M103" s="30"/>
    </row>
    <row r="104" spans="1:13" ht="12.75" customHeight="1">
      <c r="A104" s="34"/>
      <c r="B104" s="26"/>
      <c r="C104" s="26"/>
      <c r="D104" s="27"/>
      <c r="F104" s="29"/>
      <c r="G104" s="29"/>
      <c r="H104" s="29"/>
      <c r="I104" s="29"/>
      <c r="J104" s="29"/>
      <c r="K104" s="29"/>
      <c r="L104" s="30"/>
      <c r="M104" s="30"/>
    </row>
    <row r="105" spans="1:13" ht="12.75" customHeight="1">
      <c r="A105" s="34"/>
      <c r="B105" s="26"/>
      <c r="C105" s="26"/>
      <c r="D105" s="27"/>
      <c r="F105" s="29"/>
      <c r="G105" s="29"/>
      <c r="H105" s="29"/>
      <c r="I105" s="29"/>
      <c r="J105" s="29"/>
      <c r="K105" s="29"/>
      <c r="L105" s="30"/>
      <c r="M105" s="30"/>
    </row>
    <row r="106" spans="1:13" ht="12.75" customHeight="1">
      <c r="A106" s="34"/>
      <c r="B106" s="26"/>
      <c r="C106" s="26"/>
      <c r="D106" s="27"/>
      <c r="F106" s="29"/>
      <c r="G106" s="29"/>
      <c r="H106" s="29"/>
      <c r="I106" s="29"/>
      <c r="J106" s="29"/>
      <c r="K106" s="29"/>
      <c r="L106" s="30"/>
      <c r="M106" s="30"/>
    </row>
    <row r="107" spans="1:13" ht="12.75" customHeight="1">
      <c r="A107" s="34"/>
      <c r="B107" s="26"/>
      <c r="C107" s="26"/>
      <c r="D107" s="27"/>
      <c r="F107" s="29"/>
      <c r="G107" s="29"/>
      <c r="H107" s="29"/>
      <c r="I107" s="29"/>
      <c r="J107" s="29"/>
      <c r="K107" s="29"/>
      <c r="L107" s="30"/>
      <c r="M107" s="30"/>
    </row>
    <row r="108" spans="1:13" ht="12.75" customHeight="1">
      <c r="A108" s="34"/>
      <c r="B108" s="26"/>
      <c r="C108" s="26"/>
      <c r="D108" s="27"/>
      <c r="F108" s="29"/>
      <c r="G108" s="29"/>
      <c r="H108" s="29"/>
      <c r="I108" s="29"/>
      <c r="J108" s="29"/>
      <c r="K108" s="29"/>
      <c r="L108" s="30"/>
      <c r="M108" s="30"/>
    </row>
    <row r="109" spans="1:13" ht="12.75" customHeight="1">
      <c r="A109" s="34"/>
      <c r="B109" s="26"/>
      <c r="C109" s="26"/>
      <c r="D109" s="27"/>
      <c r="F109" s="29"/>
      <c r="G109" s="29"/>
      <c r="H109" s="29"/>
      <c r="I109" s="29"/>
      <c r="J109" s="29"/>
      <c r="K109" s="29"/>
      <c r="L109" s="30"/>
      <c r="M109" s="30"/>
    </row>
    <row r="110" spans="1:13" ht="12.75" customHeight="1">
      <c r="A110" s="34"/>
      <c r="B110" s="26"/>
      <c r="C110" s="26"/>
      <c r="D110" s="27"/>
      <c r="F110" s="29"/>
      <c r="G110" s="29"/>
      <c r="H110" s="29"/>
      <c r="I110" s="29"/>
      <c r="J110" s="29"/>
      <c r="K110" s="29"/>
      <c r="L110" s="30"/>
      <c r="M110" s="30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2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7.140625" defaultRowHeight="12.75" customHeight="1"/>
  <cols>
    <col min="1" max="1" width="3.421875" style="0" customWidth="1"/>
    <col min="2" max="2" width="6.140625" style="0" customWidth="1"/>
    <col min="3" max="3" width="16.421875" style="0" customWidth="1"/>
    <col min="4" max="4" width="0.2890625" style="0" customWidth="1"/>
    <col min="5" max="5" width="3.00390625" style="0" customWidth="1"/>
    <col min="6" max="6" width="6.00390625" style="0" customWidth="1"/>
    <col min="7" max="7" width="3.00390625" style="0" customWidth="1"/>
    <col min="8" max="8" width="6.00390625" style="0" customWidth="1"/>
    <col min="9" max="9" width="3.00390625" style="0" customWidth="1"/>
    <col min="10" max="10" width="6.00390625" style="0" customWidth="1"/>
    <col min="11" max="11" width="3.00390625" style="0" customWidth="1"/>
    <col min="12" max="12" width="6.00390625" style="0" customWidth="1"/>
    <col min="13" max="13" width="8.57421875" style="0" customWidth="1"/>
    <col min="14" max="14" width="6.28125" style="0" customWidth="1"/>
    <col min="15" max="15" width="6.421875" style="0" customWidth="1"/>
    <col min="16" max="16" width="17.140625" style="0" customWidth="1"/>
  </cols>
  <sheetData>
    <row r="1" spans="1:15" ht="23.25">
      <c r="A1" s="58">
        <f>telinek1</f>
      </c>
      <c r="B1" s="59">
        <f>kuka1</f>
        <v>18</v>
      </c>
      <c r="C1" s="334" t="str">
        <f>IF(($B1&lt;=0),"",VLOOKUP(B1,B4:M31,2,FALSE))</f>
        <v>T.Laisi</v>
      </c>
      <c r="D1" s="334"/>
      <c r="E1" s="335"/>
      <c r="F1" s="60">
        <f>IF(($B1&lt;=0),"",VLOOKUP($B1,$B$5:$M$31,(((teline1-1)*2)+4),FALSE))</f>
        <v>1</v>
      </c>
      <c r="G1" s="336">
        <f>IF(($B1&lt;=0),"",VLOOKUP($B1,$B$5:$M$31,(((teline1-1)*2)+5),FALSE))</f>
        <v>6.00000053309416</v>
      </c>
      <c r="H1" s="336"/>
      <c r="I1" s="336"/>
      <c r="J1" s="336"/>
      <c r="K1" s="61"/>
      <c r="L1" s="337" t="str">
        <f>IF(($B1&lt;=0),"",VLOOKUP($B1,$B$5:$M$31,12,FALSE))</f>
        <v>=((((RC[-8]+RC[-6])+RC[-4])+{})+{})+RC[-2]</v>
      </c>
      <c r="M1" s="337"/>
      <c r="N1" s="62" t="e">
        <f>IF(($B1&lt;=0),"",(VLOOKUP($B1,$B$5:$O$31,12,FALSE)-$M$5))</f>
        <v>#VALUE!</v>
      </c>
      <c r="O1" s="63"/>
    </row>
    <row r="2" spans="1:15" ht="23.25">
      <c r="A2" s="64">
        <f>telinek2</f>
      </c>
      <c r="B2" s="65">
        <f>kuka2</f>
        <v>0</v>
      </c>
      <c r="C2" s="338">
        <f>IF(($B2&lt;=0),"",VLOOKUP(B2,B5:M31,2,FALSE))</f>
      </c>
      <c r="D2" s="338"/>
      <c r="E2" s="339"/>
      <c r="F2" s="66">
        <f>IF(($B2&lt;=0),"",VLOOKUP($B2,$B$5:$M$31,(((teline2-1)*2)+4),FALSE))</f>
      </c>
      <c r="G2" s="340">
        <f>IF(($B2&lt;=0),"",VLOOKUP($B2,$B$5:$M$31,(((teline2-1)*2)+5),FALSE))</f>
      </c>
      <c r="H2" s="340"/>
      <c r="I2" s="340"/>
      <c r="J2" s="341"/>
      <c r="K2" s="67"/>
      <c r="L2" s="342">
        <f>IF(($B2&lt;=0),"",VLOOKUP($B2,$B$5:$M$31,12,FALSE))</f>
      </c>
      <c r="M2" s="342"/>
      <c r="N2" s="62">
        <f>IF(($B2&lt;=0),"",(VLOOKUP($B2,$B$5:$O$31,12,FALSE)-$M$5))</f>
      </c>
      <c r="O2" s="68"/>
    </row>
    <row r="3" spans="1:15" ht="63.75">
      <c r="A3" s="343" t="str">
        <f>Tulostus!A3</f>
        <v>Tytöt 4-ottelu
</v>
      </c>
      <c r="B3" s="344"/>
      <c r="C3" s="345"/>
      <c r="D3" s="69"/>
      <c r="E3" s="37" t="s">
        <v>11</v>
      </c>
      <c r="F3" s="5">
        <f>Tulostus!F3</f>
      </c>
      <c r="G3" s="37" t="s">
        <v>136</v>
      </c>
      <c r="H3" s="5">
        <f>Tulostus!H3</f>
      </c>
      <c r="I3" s="37" t="s">
        <v>218</v>
      </c>
      <c r="J3" s="5">
        <f>Tulostus!J3</f>
      </c>
      <c r="K3" s="70" t="s">
        <v>68</v>
      </c>
      <c r="L3" s="5">
        <f>Tulostus!L3</f>
      </c>
      <c r="M3" s="71"/>
      <c r="N3" s="72" t="s">
        <v>147</v>
      </c>
      <c r="O3" s="68"/>
    </row>
    <row r="4" spans="1:15" ht="12.75" customHeight="1">
      <c r="A4" s="73">
        <v>0</v>
      </c>
      <c r="B4" s="74" t="s">
        <v>201</v>
      </c>
      <c r="C4" s="75" t="s">
        <v>13</v>
      </c>
      <c r="D4" s="76" t="s">
        <v>283</v>
      </c>
      <c r="E4" s="77" t="s">
        <v>39</v>
      </c>
      <c r="F4" s="78" t="s">
        <v>255</v>
      </c>
      <c r="G4" s="77" t="s">
        <v>39</v>
      </c>
      <c r="H4" s="79" t="s">
        <v>255</v>
      </c>
      <c r="I4" s="77" t="s">
        <v>39</v>
      </c>
      <c r="J4" s="78" t="s">
        <v>255</v>
      </c>
      <c r="K4" s="77" t="s">
        <v>39</v>
      </c>
      <c r="L4" s="78" t="s">
        <v>255</v>
      </c>
      <c r="M4" s="80" t="s">
        <v>145</v>
      </c>
      <c r="N4" s="72" t="s">
        <v>138</v>
      </c>
      <c r="O4" s="68"/>
    </row>
    <row r="5" spans="1:15" ht="12.75" customHeight="1">
      <c r="A5" s="81">
        <f aca="true" t="shared" si="0" ref="A5:A31">A4+1</f>
        <v>1</v>
      </c>
      <c r="B5" s="34">
        <f>Tulostus!B5</f>
        <v>4</v>
      </c>
      <c r="C5" s="82" t="str">
        <f aca="true" t="shared" si="1" ref="C5:C31">VLOOKUP(B5,nimilista,8,FALSE)</f>
        <v>M.Leinonen</v>
      </c>
      <c r="D5" s="34" t="str">
        <f aca="true" t="shared" si="2" ref="D5:D31">VLOOKUP(B5,nimilista,6,FALSE)</f>
        <v>AS</v>
      </c>
      <c r="E5" s="83">
        <f>Tulostus!E5</f>
        <v>0</v>
      </c>
      <c r="F5" s="84">
        <f>Tulostus!F5</f>
        <v>0</v>
      </c>
      <c r="G5" s="85">
        <f>Tulostus!G5</f>
        <v>0</v>
      </c>
      <c r="H5" s="86">
        <f>Tulostus!H5</f>
        <v>0</v>
      </c>
      <c r="I5" s="87">
        <f>Tulostus!I5</f>
        <v>0</v>
      </c>
      <c r="J5" s="84">
        <f>Tulostus!J5</f>
        <v>0</v>
      </c>
      <c r="K5" s="88">
        <f>Tulostus!K5</f>
        <v>0</v>
      </c>
      <c r="L5" s="84">
        <f>Tulostus!L5</f>
        <v>0</v>
      </c>
      <c r="M5" s="89" t="str">
        <f>Tulostus!M5</f>
        <v>=((((RC[-8]+RC[-6])+RC[-4])+{})+{})+RC[-2]</v>
      </c>
      <c r="N5" s="90" t="e">
        <f aca="true" t="shared" si="3" ref="N5:N11">M5-$M$5</f>
        <v>#VALUE!</v>
      </c>
      <c r="O5" s="91">
        <f aca="true" t="shared" si="4" ref="O5:O31">IF((M5=M4),IF((M5=""),"","tie"),"")</f>
      </c>
    </row>
    <row r="6" spans="1:15" ht="12.75" customHeight="1">
      <c r="A6" s="92">
        <f t="shared" si="0"/>
        <v>2</v>
      </c>
      <c r="B6" s="93">
        <f>Tulostus!B6</f>
        <v>25</v>
      </c>
      <c r="C6" s="94" t="str">
        <f t="shared" si="1"/>
        <v>A.Rautiainen</v>
      </c>
      <c r="D6" s="93" t="str">
        <f t="shared" si="2"/>
        <v>VSK-U</v>
      </c>
      <c r="E6" s="95">
        <f>Tulostus!E6</f>
        <v>0</v>
      </c>
      <c r="F6" s="96">
        <f>Tulostus!F6</f>
        <v>0</v>
      </c>
      <c r="G6" s="97">
        <f>Tulostus!G6</f>
        <v>0</v>
      </c>
      <c r="H6" s="98">
        <f>Tulostus!H6</f>
        <v>0</v>
      </c>
      <c r="I6" s="99">
        <f>Tulostus!I6</f>
        <v>0</v>
      </c>
      <c r="J6" s="96">
        <f>Tulostus!J6</f>
        <v>0</v>
      </c>
      <c r="K6" s="95">
        <f>Tulostus!K6</f>
        <v>0</v>
      </c>
      <c r="L6" s="96">
        <f>Tulostus!L6</f>
        <v>0</v>
      </c>
      <c r="M6" s="100" t="str">
        <f>Tulostus!M6</f>
        <v>=((((RC[-8]+RC[-6])+RC[-4])+{})+{})+RC[-2]</v>
      </c>
      <c r="N6" s="90" t="e">
        <f t="shared" si="3"/>
        <v>#VALUE!</v>
      </c>
      <c r="O6" s="91" t="str">
        <f t="shared" si="4"/>
        <v>tie</v>
      </c>
    </row>
    <row r="7" spans="1:15" ht="12.75" customHeight="1">
      <c r="A7" s="92">
        <f t="shared" si="0"/>
        <v>3</v>
      </c>
      <c r="B7" s="34">
        <f>Tulostus!B7</f>
        <v>28</v>
      </c>
      <c r="C7" s="82" t="str">
        <f t="shared" si="1"/>
        <v>P.Hämäläinen</v>
      </c>
      <c r="D7" s="34" t="str">
        <f t="shared" si="2"/>
        <v>Kieppi</v>
      </c>
      <c r="E7" s="83" t="e">
        <f>Tulostus!E7</f>
        <v>#N/A</v>
      </c>
      <c r="F7" s="84" t="e">
        <f>Tulostus!F7</f>
        <v>#N/A</v>
      </c>
      <c r="G7" s="88">
        <f>Tulostus!G7</f>
        <v>0</v>
      </c>
      <c r="H7" s="101">
        <f>Tulostus!H7</f>
        <v>0</v>
      </c>
      <c r="I7" s="83">
        <f>Tulostus!I7</f>
        <v>0</v>
      </c>
      <c r="J7" s="84">
        <f>Tulostus!J7</f>
        <v>0</v>
      </c>
      <c r="K7" s="88" t="e">
        <f>Tulostus!K7</f>
        <v>#N/A</v>
      </c>
      <c r="L7" s="84" t="e">
        <f>Tulostus!L7</f>
        <v>#N/A</v>
      </c>
      <c r="M7" s="89" t="str">
        <f>Tulostus!M7</f>
        <v>=((((RC[-8]+RC[-6])+RC[-4])+{})+{})+RC[-2]</v>
      </c>
      <c r="N7" s="90" t="e">
        <f t="shared" si="3"/>
        <v>#VALUE!</v>
      </c>
      <c r="O7" s="91" t="str">
        <f t="shared" si="4"/>
        <v>tie</v>
      </c>
    </row>
    <row r="8" spans="1:16" ht="12.75" customHeight="1">
      <c r="A8" s="92">
        <f t="shared" si="0"/>
        <v>4</v>
      </c>
      <c r="B8" s="93">
        <f>Tulostus!B8</f>
        <v>27</v>
      </c>
      <c r="C8" s="94" t="str">
        <f t="shared" si="1"/>
        <v>J.Darlington</v>
      </c>
      <c r="D8" s="93" t="str">
        <f t="shared" si="2"/>
        <v>Kieppi</v>
      </c>
      <c r="E8" s="95">
        <f>Tulostus!E8</f>
        <v>0</v>
      </c>
      <c r="F8" s="96">
        <f>Tulostus!F8</f>
        <v>0</v>
      </c>
      <c r="G8" s="97">
        <f>Tulostus!G8</f>
        <v>0</v>
      </c>
      <c r="H8" s="98">
        <f>Tulostus!H8</f>
        <v>0</v>
      </c>
      <c r="I8" s="102" t="e">
        <f>Tulostus!I8</f>
        <v>#N/A</v>
      </c>
      <c r="J8" s="96" t="e">
        <f>Tulostus!J8</f>
        <v>#N/A</v>
      </c>
      <c r="K8" s="103">
        <f>Tulostus!K8</f>
        <v>0</v>
      </c>
      <c r="L8" s="96">
        <f>Tulostus!L8</f>
        <v>0</v>
      </c>
      <c r="M8" s="100" t="str">
        <f>Tulostus!M8</f>
        <v>=((((RC[-8]+RC[-6])+RC[-4])+{})+{})+RC[-2]</v>
      </c>
      <c r="N8" s="90" t="e">
        <f t="shared" si="3"/>
        <v>#VALUE!</v>
      </c>
      <c r="O8" s="91" t="str">
        <f t="shared" si="4"/>
        <v>tie</v>
      </c>
      <c r="P8" s="26"/>
    </row>
    <row r="9" spans="1:15" ht="12.75" customHeight="1">
      <c r="A9" s="92">
        <f t="shared" si="0"/>
        <v>5</v>
      </c>
      <c r="B9" s="34">
        <f>Tulostus!B9</f>
        <v>19</v>
      </c>
      <c r="C9" s="82" t="str">
        <f t="shared" si="1"/>
        <v>V.Vuosjoki</v>
      </c>
      <c r="D9" s="34" t="str">
        <f t="shared" si="2"/>
        <v>TV</v>
      </c>
      <c r="E9" s="83" t="e">
        <f>Tulostus!E9</f>
        <v>#N/A</v>
      </c>
      <c r="F9" s="84" t="e">
        <f>Tulostus!F9</f>
        <v>#N/A</v>
      </c>
      <c r="G9" s="104">
        <f>Tulostus!G9</f>
        <v>0</v>
      </c>
      <c r="H9" s="86">
        <f>Tulostus!H9</f>
        <v>0</v>
      </c>
      <c r="I9" s="87">
        <f>Tulostus!I9</f>
        <v>0</v>
      </c>
      <c r="J9" s="84">
        <f>Tulostus!J9</f>
        <v>0</v>
      </c>
      <c r="K9" s="88">
        <f>Tulostus!K9</f>
        <v>0</v>
      </c>
      <c r="L9" s="84">
        <f>Tulostus!L9</f>
        <v>0</v>
      </c>
      <c r="M9" s="89" t="str">
        <f>Tulostus!M9</f>
        <v>=((((RC[-8]+RC[-6])+RC[-4])+{})+{})+RC[-2]</v>
      </c>
      <c r="N9" s="90" t="e">
        <f t="shared" si="3"/>
        <v>#VALUE!</v>
      </c>
      <c r="O9" s="91" t="str">
        <f t="shared" si="4"/>
        <v>tie</v>
      </c>
    </row>
    <row r="10" spans="1:15" ht="12.75" customHeight="1">
      <c r="A10" s="92">
        <f t="shared" si="0"/>
        <v>6</v>
      </c>
      <c r="B10" s="93">
        <f>Tulostus!B10</f>
        <v>15</v>
      </c>
      <c r="C10" s="94" t="str">
        <f t="shared" si="1"/>
        <v>V.Immonen</v>
      </c>
      <c r="D10" s="93" t="str">
        <f t="shared" si="2"/>
        <v>STVK</v>
      </c>
      <c r="E10" s="95" t="e">
        <f>Tulostus!E10</f>
        <v>#N/A</v>
      </c>
      <c r="F10" s="96" t="e">
        <f>Tulostus!F10</f>
        <v>#N/A</v>
      </c>
      <c r="G10" s="103" t="e">
        <f>Tulostus!G10</f>
        <v>#N/A</v>
      </c>
      <c r="H10" s="105" t="e">
        <f>Tulostus!H10</f>
        <v>#N/A</v>
      </c>
      <c r="I10" s="103">
        <f>Tulostus!I10</f>
        <v>0</v>
      </c>
      <c r="J10" s="96">
        <f>Tulostus!J10</f>
        <v>0</v>
      </c>
      <c r="K10" s="103" t="e">
        <f>Tulostus!K10</f>
        <v>#N/A</v>
      </c>
      <c r="L10" s="96" t="e">
        <f>Tulostus!L10</f>
        <v>#N/A</v>
      </c>
      <c r="M10" s="100" t="str">
        <f>Tulostus!M10</f>
        <v>=((((RC[-8]+RC[-6])+RC[-4])+{})+{})+RC[-2]</v>
      </c>
      <c r="N10" s="90" t="e">
        <f t="shared" si="3"/>
        <v>#VALUE!</v>
      </c>
      <c r="O10" s="91" t="str">
        <f t="shared" si="4"/>
        <v>tie</v>
      </c>
    </row>
    <row r="11" spans="1:15" ht="12.75" customHeight="1">
      <c r="A11" s="92">
        <f t="shared" si="0"/>
        <v>7</v>
      </c>
      <c r="B11" s="34">
        <f>Tulostus!B11</f>
        <v>18</v>
      </c>
      <c r="C11" s="82" t="str">
        <f t="shared" si="1"/>
        <v>T.Laisi</v>
      </c>
      <c r="D11" s="34" t="str">
        <f t="shared" si="2"/>
        <v>TV</v>
      </c>
      <c r="E11" s="83">
        <f>Tulostus!E11</f>
        <v>1</v>
      </c>
      <c r="F11" s="84">
        <f>Tulostus!F11</f>
        <v>6.00000053309416</v>
      </c>
      <c r="G11" s="104">
        <f>Tulostus!G11</f>
        <v>0</v>
      </c>
      <c r="H11" s="86">
        <f>Tulostus!H11</f>
        <v>0</v>
      </c>
      <c r="I11" s="106" t="e">
        <f>Tulostus!I11</f>
        <v>#N/A</v>
      </c>
      <c r="J11" s="84" t="e">
        <f>Tulostus!J11</f>
        <v>#N/A</v>
      </c>
      <c r="K11" s="88">
        <f>Tulostus!K11</f>
        <v>0</v>
      </c>
      <c r="L11" s="84">
        <f>Tulostus!L11</f>
        <v>0</v>
      </c>
      <c r="M11" s="89" t="str">
        <f>Tulostus!M11</f>
        <v>=((((RC[-8]+RC[-6])+RC[-4])+{})+{})+RC[-2]</v>
      </c>
      <c r="N11" s="90" t="e">
        <f t="shared" si="3"/>
        <v>#VALUE!</v>
      </c>
      <c r="O11" s="91" t="str">
        <f t="shared" si="4"/>
        <v>tie</v>
      </c>
    </row>
    <row r="12" spans="1:15" ht="12.75" customHeight="1">
      <c r="A12" s="92">
        <f t="shared" si="0"/>
        <v>8</v>
      </c>
      <c r="B12" s="93">
        <f>Tulostus!B12</f>
        <v>22</v>
      </c>
      <c r="C12" s="94" t="str">
        <f t="shared" si="1"/>
        <v>J.Jäkälä</v>
      </c>
      <c r="D12" s="93" t="str">
        <f t="shared" si="2"/>
        <v>TuUL</v>
      </c>
      <c r="E12" s="95">
        <f>Tulostus!E12</f>
        <v>0</v>
      </c>
      <c r="F12" s="96">
        <f>Tulostus!F12</f>
        <v>0</v>
      </c>
      <c r="G12" s="97" t="e">
        <f>Tulostus!G12</f>
        <v>#N/A</v>
      </c>
      <c r="H12" s="98" t="e">
        <f>Tulostus!H12</f>
        <v>#N/A</v>
      </c>
      <c r="I12" s="102" t="e">
        <f>Tulostus!I12</f>
        <v>#N/A</v>
      </c>
      <c r="J12" s="96" t="e">
        <f>Tulostus!J12</f>
        <v>#N/A</v>
      </c>
      <c r="K12" s="103">
        <f>Tulostus!K12</f>
        <v>0</v>
      </c>
      <c r="L12" s="96">
        <f>Tulostus!L12</f>
        <v>0</v>
      </c>
      <c r="M12" s="100" t="str">
        <f>Tulostus!M12</f>
        <v>=((((RC[-8]+RC[-6])+RC[-4])+{})+{})+RC[-2]</v>
      </c>
      <c r="N12" s="90"/>
      <c r="O12" s="91" t="str">
        <f t="shared" si="4"/>
        <v>tie</v>
      </c>
    </row>
    <row r="13" spans="1:15" ht="12.75" customHeight="1">
      <c r="A13" s="92">
        <f t="shared" si="0"/>
        <v>9</v>
      </c>
      <c r="B13" s="34">
        <f>Tulostus!B13</f>
        <v>24</v>
      </c>
      <c r="C13" s="82" t="str">
        <f t="shared" si="1"/>
        <v>M.Kokkonen</v>
      </c>
      <c r="D13" s="34" t="str">
        <f t="shared" si="2"/>
        <v>TuUL</v>
      </c>
      <c r="E13" s="83">
        <f>Tulostus!E13</f>
        <v>0</v>
      </c>
      <c r="F13" s="84">
        <f>Tulostus!F13</f>
        <v>0</v>
      </c>
      <c r="G13" s="83">
        <f>Tulostus!G13</f>
        <v>0</v>
      </c>
      <c r="H13" s="107">
        <f>Tulostus!H13</f>
        <v>0</v>
      </c>
      <c r="I13" s="83" t="e">
        <f>Tulostus!I13</f>
        <v>#N/A</v>
      </c>
      <c r="J13" s="84" t="e">
        <f>Tulostus!J13</f>
        <v>#N/A</v>
      </c>
      <c r="K13" s="83" t="e">
        <f>Tulostus!K13</f>
        <v>#N/A</v>
      </c>
      <c r="L13" s="84" t="e">
        <f>Tulostus!L13</f>
        <v>#N/A</v>
      </c>
      <c r="M13" s="89" t="str">
        <f>Tulostus!M13</f>
        <v>=((((RC[-8]+RC[-6])+RC[-4])+{})+{})+RC[-2]</v>
      </c>
      <c r="N13" s="90" t="e">
        <f aca="true" t="shared" si="5" ref="N13:N31">M13-$M$5</f>
        <v>#VALUE!</v>
      </c>
      <c r="O13" s="91" t="str">
        <f t="shared" si="4"/>
        <v>tie</v>
      </c>
    </row>
    <row r="14" spans="1:15" ht="12.75" customHeight="1">
      <c r="A14" s="92">
        <f t="shared" si="0"/>
        <v>10</v>
      </c>
      <c r="B14" s="93">
        <f>Tulostus!B14</f>
        <v>11</v>
      </c>
      <c r="C14" s="94" t="str">
        <f t="shared" si="1"/>
        <v>A.Muilu</v>
      </c>
      <c r="D14" s="93" t="str">
        <f t="shared" si="2"/>
        <v>STVK</v>
      </c>
      <c r="E14" s="103" t="e">
        <f>Tulostus!E14</f>
        <v>#N/A</v>
      </c>
      <c r="F14" s="96" t="e">
        <f>Tulostus!F14</f>
        <v>#N/A</v>
      </c>
      <c r="G14" s="103">
        <f>Tulostus!G14</f>
        <v>1</v>
      </c>
      <c r="H14" s="96">
        <f>Tulostus!H14</f>
        <v>9.00000098764001</v>
      </c>
      <c r="I14" s="103" t="e">
        <f>Tulostus!I14</f>
        <v>#N/A</v>
      </c>
      <c r="J14" s="96" t="e">
        <f>Tulostus!J14</f>
        <v>#N/A</v>
      </c>
      <c r="K14" s="103" t="e">
        <f>Tulostus!K14</f>
        <v>#N/A</v>
      </c>
      <c r="L14" s="96" t="e">
        <f>Tulostus!L14</f>
        <v>#N/A</v>
      </c>
      <c r="M14" s="100" t="str">
        <f>Tulostus!M14</f>
        <v>=((((RC[-8]+RC[-6])+RC[-4])+{})+{})+RC[-2]</v>
      </c>
      <c r="N14" s="90" t="e">
        <f t="shared" si="5"/>
        <v>#VALUE!</v>
      </c>
      <c r="O14" s="91" t="str">
        <f t="shared" si="4"/>
        <v>tie</v>
      </c>
    </row>
    <row r="15" spans="1:15" ht="12.75" customHeight="1">
      <c r="A15" s="92">
        <f t="shared" si="0"/>
        <v>11</v>
      </c>
      <c r="B15" s="34">
        <f>Tulostus!B15</f>
        <v>17</v>
      </c>
      <c r="C15" s="82" t="str">
        <f t="shared" si="1"/>
        <v>S.Karumo</v>
      </c>
      <c r="D15" s="34" t="str">
        <f t="shared" si="2"/>
        <v>TV</v>
      </c>
      <c r="E15" s="83" t="e">
        <f>Tulostus!E15</f>
        <v>#N/A</v>
      </c>
      <c r="F15" s="84" t="e">
        <f>Tulostus!F15</f>
        <v>#N/A</v>
      </c>
      <c r="G15" s="83" t="e">
        <f>Tulostus!G15</f>
        <v>#N/A</v>
      </c>
      <c r="H15" s="108" t="e">
        <f>Tulostus!H15</f>
        <v>#N/A</v>
      </c>
      <c r="I15" s="83">
        <f>Tulostus!I15</f>
        <v>4</v>
      </c>
      <c r="J15" s="84">
        <f>Tulostus!J15</f>
        <v>12.000001459833</v>
      </c>
      <c r="K15" s="88" t="e">
        <f>Tulostus!K15</f>
        <v>#N/A</v>
      </c>
      <c r="L15" s="84" t="e">
        <f>Tulostus!L15</f>
        <v>#N/A</v>
      </c>
      <c r="M15" s="89" t="str">
        <f>Tulostus!M15</f>
        <v>=((((RC[-8]+RC[-6])+RC[-4])+{})+{})+RC[-2]</v>
      </c>
      <c r="N15" s="90" t="e">
        <f t="shared" si="5"/>
        <v>#VALUE!</v>
      </c>
      <c r="O15" s="91" t="str">
        <f t="shared" si="4"/>
        <v>tie</v>
      </c>
    </row>
    <row r="16" spans="1:15" ht="12.75" customHeight="1">
      <c r="A16" s="92">
        <f t="shared" si="0"/>
        <v>12</v>
      </c>
      <c r="B16" s="93">
        <f>Tulostus!B16</f>
        <v>23</v>
      </c>
      <c r="C16" s="94" t="str">
        <f t="shared" si="1"/>
        <v>M.Åman</v>
      </c>
      <c r="D16" s="93" t="str">
        <f t="shared" si="2"/>
        <v>TuUL</v>
      </c>
      <c r="E16" s="103">
        <f>Tulostus!E16</f>
        <v>0</v>
      </c>
      <c r="F16" s="96">
        <f>Tulostus!F16</f>
        <v>0</v>
      </c>
      <c r="G16" s="109" t="e">
        <f>Tulostus!G16</f>
        <v>#N/A</v>
      </c>
      <c r="H16" s="98" t="e">
        <f>Tulostus!H16</f>
        <v>#N/A</v>
      </c>
      <c r="I16" s="99" t="e">
        <f>Tulostus!I16</f>
        <v>#N/A</v>
      </c>
      <c r="J16" s="96" t="e">
        <f>Tulostus!J16</f>
        <v>#N/A</v>
      </c>
      <c r="K16" s="95">
        <f>Tulostus!K16</f>
        <v>4</v>
      </c>
      <c r="L16" s="96">
        <f>Tulostus!L16</f>
        <v>12.000001459833</v>
      </c>
      <c r="M16" s="100" t="str">
        <f>Tulostus!M16</f>
        <v>=((((RC[-8]+RC[-6])+RC[-4])+{})+{})+RC[-2]</v>
      </c>
      <c r="N16" s="90" t="e">
        <f t="shared" si="5"/>
        <v>#VALUE!</v>
      </c>
      <c r="O16" s="91" t="str">
        <f t="shared" si="4"/>
        <v>tie</v>
      </c>
    </row>
    <row r="17" spans="1:15" ht="12.75" customHeight="1">
      <c r="A17" s="92">
        <f t="shared" si="0"/>
        <v>13</v>
      </c>
      <c r="B17" s="34">
        <f>Tulostus!B17</f>
        <v>12</v>
      </c>
      <c r="C17" s="82" t="str">
        <f t="shared" si="1"/>
        <v>E.Ahmala</v>
      </c>
      <c r="D17" s="34" t="str">
        <f t="shared" si="2"/>
        <v>STVK</v>
      </c>
      <c r="E17" s="83" t="e">
        <f>Tulostus!E17</f>
        <v>#N/A</v>
      </c>
      <c r="F17" s="84" t="e">
        <f>Tulostus!F17</f>
        <v>#N/A</v>
      </c>
      <c r="G17" s="83" t="e">
        <f>Tulostus!G17</f>
        <v>#N/A</v>
      </c>
      <c r="H17" s="107" t="e">
        <f>Tulostus!H17</f>
        <v>#N/A</v>
      </c>
      <c r="I17" s="88" t="e">
        <f>Tulostus!I17</f>
        <v>#N/A</v>
      </c>
      <c r="J17" s="84" t="e">
        <f>Tulostus!J17</f>
        <v>#N/A</v>
      </c>
      <c r="K17" s="88" t="e">
        <f>Tulostus!K17</f>
        <v>#N/A</v>
      </c>
      <c r="L17" s="84" t="e">
        <f>Tulostus!L17</f>
        <v>#N/A</v>
      </c>
      <c r="M17" s="89" t="str">
        <f>Tulostus!M17</f>
        <v>=((((RC[-8]+RC[-6])+RC[-4])+{})+{})+RC[-2]</v>
      </c>
      <c r="N17" s="90" t="e">
        <f t="shared" si="5"/>
        <v>#VALUE!</v>
      </c>
      <c r="O17" s="91" t="str">
        <f t="shared" si="4"/>
        <v>tie</v>
      </c>
    </row>
    <row r="18" spans="1:15" ht="12.75" customHeight="1">
      <c r="A18" s="92">
        <f t="shared" si="0"/>
        <v>14</v>
      </c>
      <c r="B18" s="93">
        <f>Tulostus!B18</f>
        <v>7</v>
      </c>
      <c r="C18" s="94" t="str">
        <f t="shared" si="1"/>
        <v>N.Knuutila</v>
      </c>
      <c r="D18" s="93" t="str">
        <f t="shared" si="2"/>
        <v>AS</v>
      </c>
      <c r="E18" s="95" t="e">
        <f>Tulostus!E18</f>
        <v>#N/A</v>
      </c>
      <c r="F18" s="96" t="e">
        <f>Tulostus!F18</f>
        <v>#N/A</v>
      </c>
      <c r="G18" s="95" t="e">
        <f>Tulostus!G18</f>
        <v>#N/A</v>
      </c>
      <c r="H18" s="96" t="e">
        <f>Tulostus!H18</f>
        <v>#N/A</v>
      </c>
      <c r="I18" s="103" t="e">
        <f>Tulostus!I18</f>
        <v>#N/A</v>
      </c>
      <c r="J18" s="96" t="e">
        <f>Tulostus!J18</f>
        <v>#N/A</v>
      </c>
      <c r="K18" s="95" t="e">
        <f>Tulostus!K18</f>
        <v>#N/A</v>
      </c>
      <c r="L18" s="96" t="e">
        <f>Tulostus!L18</f>
        <v>#N/A</v>
      </c>
      <c r="M18" s="100" t="str">
        <f>Tulostus!M18</f>
        <v>=((((RC[-8]+RC[-6])+RC[-4])+{})+{})+RC[-2]</v>
      </c>
      <c r="N18" s="90" t="e">
        <f t="shared" si="5"/>
        <v>#VALUE!</v>
      </c>
      <c r="O18" s="91" t="str">
        <f t="shared" si="4"/>
        <v>tie</v>
      </c>
    </row>
    <row r="19" spans="1:15" ht="12.75" customHeight="1">
      <c r="A19" s="92">
        <f t="shared" si="0"/>
        <v>15</v>
      </c>
      <c r="B19" s="34">
        <f>Tulostus!B19</f>
        <v>2</v>
      </c>
      <c r="C19" s="82" t="str">
        <f t="shared" si="1"/>
        <v>C.Lindén</v>
      </c>
      <c r="D19" s="34" t="str">
        <f t="shared" si="2"/>
        <v>AS</v>
      </c>
      <c r="E19" s="88">
        <f>Tulostus!E19</f>
        <v>0</v>
      </c>
      <c r="F19" s="84">
        <f>Tulostus!F19</f>
        <v>0</v>
      </c>
      <c r="G19" s="88" t="e">
        <f>Tulostus!G19</f>
        <v>#N/A</v>
      </c>
      <c r="H19" s="84" t="e">
        <f>Tulostus!H19</f>
        <v>#N/A</v>
      </c>
      <c r="I19" s="83" t="e">
        <f>Tulostus!I19</f>
        <v>#N/A</v>
      </c>
      <c r="J19" s="84" t="e">
        <f>Tulostus!J19</f>
        <v>#N/A</v>
      </c>
      <c r="K19" s="83" t="e">
        <f>Tulostus!K19</f>
        <v>#N/A</v>
      </c>
      <c r="L19" s="84" t="e">
        <f>Tulostus!L19</f>
        <v>#N/A</v>
      </c>
      <c r="M19" s="89" t="str">
        <f>Tulostus!M19</f>
        <v>=((((RC[-8]+RC[-6])+RC[-4])+{})+{})+RC[-2]</v>
      </c>
      <c r="N19" s="90" t="e">
        <f t="shared" si="5"/>
        <v>#VALUE!</v>
      </c>
      <c r="O19" s="91" t="str">
        <f t="shared" si="4"/>
        <v>tie</v>
      </c>
    </row>
    <row r="20" spans="1:15" ht="12.75" customHeight="1">
      <c r="A20" s="92">
        <f t="shared" si="0"/>
        <v>16</v>
      </c>
      <c r="B20" s="93">
        <f>Tulostus!B20</f>
        <v>6</v>
      </c>
      <c r="C20" s="94" t="str">
        <f t="shared" si="1"/>
        <v>N.Kinnunen</v>
      </c>
      <c r="D20" s="93" t="str">
        <f t="shared" si="2"/>
        <v>AS</v>
      </c>
      <c r="E20" s="95" t="e">
        <f>Tulostus!E20</f>
        <v>#N/A</v>
      </c>
      <c r="F20" s="96" t="e">
        <f>Tulostus!F20</f>
        <v>#N/A</v>
      </c>
      <c r="G20" s="95" t="e">
        <f>Tulostus!G20</f>
        <v>#N/A</v>
      </c>
      <c r="H20" s="96" t="e">
        <f>Tulostus!H20</f>
        <v>#N/A</v>
      </c>
      <c r="I20" s="103">
        <f>Tulostus!I20</f>
        <v>0</v>
      </c>
      <c r="J20" s="96">
        <f>Tulostus!J20</f>
        <v>0</v>
      </c>
      <c r="K20" s="95" t="e">
        <f>Tulostus!K20</f>
        <v>#N/A</v>
      </c>
      <c r="L20" s="96" t="e">
        <f>Tulostus!L20</f>
        <v>#N/A</v>
      </c>
      <c r="M20" s="100" t="str">
        <f>Tulostus!M20</f>
        <v>=((((RC[-8]+RC[-6])+RC[-4])+{})+{})+RC[-2]</v>
      </c>
      <c r="N20" s="90" t="e">
        <f t="shared" si="5"/>
        <v>#VALUE!</v>
      </c>
      <c r="O20" s="91" t="str">
        <f t="shared" si="4"/>
        <v>tie</v>
      </c>
    </row>
    <row r="21" spans="1:15" ht="12.75" customHeight="1">
      <c r="A21" s="92">
        <f t="shared" si="0"/>
        <v>17</v>
      </c>
      <c r="B21" s="34">
        <f>Tulostus!B21</f>
        <v>14</v>
      </c>
      <c r="C21" s="82" t="str">
        <f t="shared" si="1"/>
        <v>S.Halme</v>
      </c>
      <c r="D21" s="34" t="str">
        <f t="shared" si="2"/>
        <v>STVK</v>
      </c>
      <c r="E21" s="88" t="e">
        <f>Tulostus!E21</f>
        <v>#N/A</v>
      </c>
      <c r="F21" s="84" t="e">
        <f>Tulostus!F21</f>
        <v>#N/A</v>
      </c>
      <c r="G21" s="83" t="e">
        <f>Tulostus!G21</f>
        <v>#N/A</v>
      </c>
      <c r="H21" s="84" t="e">
        <f>Tulostus!H21</f>
        <v>#N/A</v>
      </c>
      <c r="I21" s="83" t="e">
        <f>Tulostus!I21</f>
        <v>#N/A</v>
      </c>
      <c r="J21" s="84" t="e">
        <f>Tulostus!J21</f>
        <v>#N/A</v>
      </c>
      <c r="K21" s="83" t="e">
        <f>Tulostus!K21</f>
        <v>#N/A</v>
      </c>
      <c r="L21" s="84" t="e">
        <f>Tulostus!L21</f>
        <v>#N/A</v>
      </c>
      <c r="M21" s="89" t="str">
        <f>Tulostus!M21</f>
        <v>=((((RC[-8]+RC[-6])+RC[-4])+{})+{})+RC[-2]</v>
      </c>
      <c r="N21" s="90" t="e">
        <f t="shared" si="5"/>
        <v>#VALUE!</v>
      </c>
      <c r="O21" s="91" t="str">
        <f t="shared" si="4"/>
        <v>tie</v>
      </c>
    </row>
    <row r="22" spans="1:15" ht="12.75" customHeight="1">
      <c r="A22" s="92">
        <f t="shared" si="0"/>
        <v>18</v>
      </c>
      <c r="B22" s="93">
        <f>Tulostus!B22</f>
        <v>20</v>
      </c>
      <c r="C22" s="94" t="str">
        <f t="shared" si="1"/>
        <v>A.Ivanova</v>
      </c>
      <c r="D22" s="93" t="str">
        <f t="shared" si="2"/>
        <v>Tupy</v>
      </c>
      <c r="E22" s="95" t="e">
        <f>Tulostus!E22</f>
        <v>#N/A</v>
      </c>
      <c r="F22" s="96" t="e">
        <f>Tulostus!F22</f>
        <v>#N/A</v>
      </c>
      <c r="G22" s="95" t="e">
        <f>Tulostus!G22</f>
        <v>#N/A</v>
      </c>
      <c r="H22" s="96" t="e">
        <f>Tulostus!H22</f>
        <v>#N/A</v>
      </c>
      <c r="I22" s="103">
        <f>Tulostus!I22</f>
        <v>0</v>
      </c>
      <c r="J22" s="96">
        <f>Tulostus!J22</f>
        <v>0</v>
      </c>
      <c r="K22" s="95">
        <f>Tulostus!K22</f>
        <v>0</v>
      </c>
      <c r="L22" s="96">
        <f>Tulostus!L22</f>
        <v>0</v>
      </c>
      <c r="M22" s="100" t="str">
        <f>Tulostus!M22</f>
        <v>=((((RC[-8]+RC[-6])+RC[-4])+{})+{})+RC[-2]</v>
      </c>
      <c r="N22" s="90" t="e">
        <f t="shared" si="5"/>
        <v>#VALUE!</v>
      </c>
      <c r="O22" s="91" t="str">
        <f t="shared" si="4"/>
        <v>tie</v>
      </c>
    </row>
    <row r="23" spans="1:15" ht="12.75" customHeight="1">
      <c r="A23" s="92">
        <f t="shared" si="0"/>
        <v>19</v>
      </c>
      <c r="B23" s="34">
        <f>Tulostus!B23</f>
        <v>10</v>
      </c>
      <c r="C23" s="82" t="str">
        <f t="shared" si="1"/>
        <v>L.Granroth</v>
      </c>
      <c r="D23" s="34" t="str">
        <f t="shared" si="2"/>
        <v>OP</v>
      </c>
      <c r="E23" s="83" t="e">
        <f>Tulostus!E23</f>
        <v>#N/A</v>
      </c>
      <c r="F23" s="84" t="e">
        <f>Tulostus!F23</f>
        <v>#N/A</v>
      </c>
      <c r="G23" s="88" t="e">
        <f>Tulostus!G23</f>
        <v>#N/A</v>
      </c>
      <c r="H23" s="84" t="e">
        <f>Tulostus!H23</f>
        <v>#N/A</v>
      </c>
      <c r="I23" s="83" t="e">
        <f>Tulostus!I23</f>
        <v>#N/A</v>
      </c>
      <c r="J23" s="84" t="e">
        <f>Tulostus!J23</f>
        <v>#N/A</v>
      </c>
      <c r="K23" s="83" t="e">
        <f>Tulostus!K23</f>
        <v>#N/A</v>
      </c>
      <c r="L23" s="84" t="e">
        <f>Tulostus!L23</f>
        <v>#N/A</v>
      </c>
      <c r="M23" s="89" t="str">
        <f>Tulostus!M23</f>
        <v>=((((RC[-8]+RC[-6])+RC[-4])+{})+{})+RC[-2]</v>
      </c>
      <c r="N23" s="90" t="e">
        <f t="shared" si="5"/>
        <v>#VALUE!</v>
      </c>
      <c r="O23" s="91" t="str">
        <f t="shared" si="4"/>
        <v>tie</v>
      </c>
    </row>
    <row r="24" spans="1:15" ht="12.75" customHeight="1">
      <c r="A24" s="92">
        <f t="shared" si="0"/>
        <v>20</v>
      </c>
      <c r="B24" s="93">
        <f>Tulostus!B24</f>
        <v>13</v>
      </c>
      <c r="C24" s="94" t="str">
        <f t="shared" si="1"/>
        <v>M.Pakkanen</v>
      </c>
      <c r="D24" s="93" t="str">
        <f t="shared" si="2"/>
        <v>STVK</v>
      </c>
      <c r="E24" s="95" t="e">
        <f>Tulostus!E24</f>
        <v>#N/A</v>
      </c>
      <c r="F24" s="96" t="e">
        <f>Tulostus!F24</f>
        <v>#N/A</v>
      </c>
      <c r="G24" s="103" t="e">
        <f>Tulostus!G24</f>
        <v>#N/A</v>
      </c>
      <c r="H24" s="96" t="e">
        <f>Tulostus!H24</f>
        <v>#N/A</v>
      </c>
      <c r="I24" s="95" t="e">
        <f>Tulostus!I24</f>
        <v>#N/A</v>
      </c>
      <c r="J24" s="96" t="e">
        <f>Tulostus!J24</f>
        <v>#N/A</v>
      </c>
      <c r="K24" s="103" t="e">
        <f>Tulostus!K24</f>
        <v>#N/A</v>
      </c>
      <c r="L24" s="96" t="e">
        <f>Tulostus!L24</f>
        <v>#N/A</v>
      </c>
      <c r="M24" s="100" t="str">
        <f>Tulostus!M24</f>
        <v>=((((RC[-8]+RC[-6])+RC[-4])+{})+{})+RC[-2]</v>
      </c>
      <c r="N24" s="90" t="e">
        <f t="shared" si="5"/>
        <v>#VALUE!</v>
      </c>
      <c r="O24" s="91" t="str">
        <f t="shared" si="4"/>
        <v>tie</v>
      </c>
    </row>
    <row r="25" spans="1:15" ht="12.75" customHeight="1">
      <c r="A25" s="92">
        <f t="shared" si="0"/>
        <v>21</v>
      </c>
      <c r="B25" s="34">
        <f>Tulostus!B25</f>
        <v>9</v>
      </c>
      <c r="C25" s="82" t="str">
        <f t="shared" si="1"/>
        <v>E.Herva</v>
      </c>
      <c r="D25" s="34" t="str">
        <f t="shared" si="2"/>
        <v>OP</v>
      </c>
      <c r="E25" s="83" t="e">
        <f>Tulostus!E25</f>
        <v>#N/A</v>
      </c>
      <c r="F25" s="84" t="e">
        <f>Tulostus!F25</f>
        <v>#N/A</v>
      </c>
      <c r="G25" s="88" t="e">
        <f>Tulostus!G25</f>
        <v>#N/A</v>
      </c>
      <c r="H25" s="84" t="e">
        <f>Tulostus!H25</f>
        <v>#N/A</v>
      </c>
      <c r="I25" s="83" t="e">
        <f>Tulostus!I25</f>
        <v>#N/A</v>
      </c>
      <c r="J25" s="84" t="e">
        <f>Tulostus!J25</f>
        <v>#N/A</v>
      </c>
      <c r="K25" s="83" t="e">
        <f>Tulostus!K25</f>
        <v>#N/A</v>
      </c>
      <c r="L25" s="84" t="e">
        <f>Tulostus!L25</f>
        <v>#N/A</v>
      </c>
      <c r="M25" s="89" t="str">
        <f>Tulostus!M25</f>
        <v>=((((RC[-8]+RC[-6])+RC[-4])+{})+{})+RC[-2]</v>
      </c>
      <c r="N25" s="90" t="e">
        <f t="shared" si="5"/>
        <v>#VALUE!</v>
      </c>
      <c r="O25" s="91" t="str">
        <f t="shared" si="4"/>
        <v>tie</v>
      </c>
    </row>
    <row r="26" spans="1:15" ht="12.75" customHeight="1">
      <c r="A26" s="92">
        <f t="shared" si="0"/>
        <v>22</v>
      </c>
      <c r="B26" s="93">
        <f>Tulostus!B26</f>
        <v>26</v>
      </c>
      <c r="C26" s="94" t="str">
        <f t="shared" si="1"/>
        <v>M.Anttilainen</v>
      </c>
      <c r="D26" s="93" t="str">
        <f t="shared" si="2"/>
        <v>VSK-U</v>
      </c>
      <c r="E26" s="95" t="e">
        <f>Tulostus!E26</f>
        <v>#N/A</v>
      </c>
      <c r="F26" s="96" t="e">
        <f>Tulostus!F26</f>
        <v>#N/A</v>
      </c>
      <c r="G26" s="103" t="e">
        <f>Tulostus!G26</f>
        <v>#N/A</v>
      </c>
      <c r="H26" s="96" t="e">
        <f>Tulostus!H26</f>
        <v>#N/A</v>
      </c>
      <c r="I26" s="103" t="e">
        <f>Tulostus!I26</f>
        <v>#N/A</v>
      </c>
      <c r="J26" s="96" t="e">
        <f>Tulostus!J26</f>
        <v>#N/A</v>
      </c>
      <c r="K26" s="95" t="e">
        <f>Tulostus!K26</f>
        <v>#N/A</v>
      </c>
      <c r="L26" s="96" t="e">
        <f>Tulostus!L26</f>
        <v>#N/A</v>
      </c>
      <c r="M26" s="100" t="str">
        <f>Tulostus!M26</f>
        <v>=((((RC[-8]+RC[-6])+RC[-4])+{})+{})+RC[-2]</v>
      </c>
      <c r="N26" s="90" t="e">
        <f t="shared" si="5"/>
        <v>#VALUE!</v>
      </c>
      <c r="O26" s="91" t="str">
        <f t="shared" si="4"/>
        <v>tie</v>
      </c>
    </row>
    <row r="27" spans="1:15" ht="12.75" customHeight="1">
      <c r="A27" s="92">
        <f t="shared" si="0"/>
        <v>23</v>
      </c>
      <c r="B27" s="34">
        <f>Tulostus!B27</f>
        <v>21</v>
      </c>
      <c r="C27" s="82" t="str">
        <f t="shared" si="1"/>
        <v>V.Jakaus</v>
      </c>
      <c r="D27" s="34" t="str">
        <f t="shared" si="2"/>
        <v>Tupy</v>
      </c>
      <c r="E27" s="88" t="e">
        <f>Tulostus!E27</f>
        <v>#N/A</v>
      </c>
      <c r="F27" s="84" t="e">
        <f>Tulostus!F27</f>
        <v>#N/A</v>
      </c>
      <c r="G27" s="88" t="e">
        <f>Tulostus!G27</f>
        <v>#N/A</v>
      </c>
      <c r="H27" s="84" t="e">
        <f>Tulostus!H27</f>
        <v>#N/A</v>
      </c>
      <c r="I27" s="88" t="e">
        <f>Tulostus!I27</f>
        <v>#N/A</v>
      </c>
      <c r="J27" s="84" t="e">
        <f>Tulostus!J27</f>
        <v>#N/A</v>
      </c>
      <c r="K27" s="88" t="e">
        <f>Tulostus!K27</f>
        <v>#N/A</v>
      </c>
      <c r="L27" s="84" t="e">
        <f>Tulostus!L27</f>
        <v>#N/A</v>
      </c>
      <c r="M27" s="89" t="str">
        <f>Tulostus!M27</f>
        <v>=((((RC[-8]+RC[-6])+RC[-4])+{})+{})+RC[-2]</v>
      </c>
      <c r="N27" s="90" t="e">
        <f t="shared" si="5"/>
        <v>#VALUE!</v>
      </c>
      <c r="O27" s="91" t="str">
        <f t="shared" si="4"/>
        <v>tie</v>
      </c>
    </row>
    <row r="28" spans="1:15" ht="12.75" customHeight="1">
      <c r="A28" s="92">
        <f t="shared" si="0"/>
        <v>24</v>
      </c>
      <c r="B28" s="93">
        <f>Tulostus!B28</f>
        <v>8</v>
      </c>
      <c r="C28" s="94" t="str">
        <f t="shared" si="1"/>
        <v>T.Nyberg</v>
      </c>
      <c r="D28" s="93" t="str">
        <f t="shared" si="2"/>
        <v>AS</v>
      </c>
      <c r="E28" s="103" t="e">
        <f>Tulostus!E28</f>
        <v>#N/A</v>
      </c>
      <c r="F28" s="96" t="e">
        <f>Tulostus!F28</f>
        <v>#N/A</v>
      </c>
      <c r="G28" s="95" t="e">
        <f>Tulostus!G28</f>
        <v>#N/A</v>
      </c>
      <c r="H28" s="96" t="e">
        <f>Tulostus!H28</f>
        <v>#N/A</v>
      </c>
      <c r="I28" s="95" t="e">
        <f>Tulostus!I28</f>
        <v>#N/A</v>
      </c>
      <c r="J28" s="96" t="e">
        <f>Tulostus!J28</f>
        <v>#N/A</v>
      </c>
      <c r="K28" s="103" t="e">
        <f>Tulostus!K28</f>
        <v>#N/A</v>
      </c>
      <c r="L28" s="96" t="e">
        <f>Tulostus!L28</f>
        <v>#N/A</v>
      </c>
      <c r="M28" s="100" t="str">
        <f>Tulostus!M28</f>
        <v>=((((RC[-8]+RC[-6])+RC[-4])+{})+{})+RC[-2]</v>
      </c>
      <c r="N28" s="90" t="e">
        <f t="shared" si="5"/>
        <v>#VALUE!</v>
      </c>
      <c r="O28" s="91" t="str">
        <f t="shared" si="4"/>
        <v>tie</v>
      </c>
    </row>
    <row r="29" spans="1:15" ht="12.75" customHeight="1">
      <c r="A29" s="92">
        <f t="shared" si="0"/>
        <v>25</v>
      </c>
      <c r="B29" s="34">
        <f>Tulostus!B29</f>
        <v>16</v>
      </c>
      <c r="C29" s="82" t="str">
        <f t="shared" si="1"/>
        <v>A.Sulkanen</v>
      </c>
      <c r="D29" s="34" t="str">
        <f t="shared" si="2"/>
        <v>TV</v>
      </c>
      <c r="E29" s="83" t="e">
        <f>Tulostus!E29</f>
        <v>#N/A</v>
      </c>
      <c r="F29" s="84" t="e">
        <f>Tulostus!F29</f>
        <v>#N/A</v>
      </c>
      <c r="G29" s="88" t="e">
        <f>Tulostus!G29</f>
        <v>#N/A</v>
      </c>
      <c r="H29" s="84" t="e">
        <f>Tulostus!H29</f>
        <v>#N/A</v>
      </c>
      <c r="I29" s="83" t="e">
        <f>Tulostus!I29</f>
        <v>#N/A</v>
      </c>
      <c r="J29" s="84" t="e">
        <f>Tulostus!J29</f>
        <v>#N/A</v>
      </c>
      <c r="K29" s="83" t="e">
        <f>Tulostus!K29</f>
        <v>#N/A</v>
      </c>
      <c r="L29" s="84" t="e">
        <f>Tulostus!L29</f>
        <v>#N/A</v>
      </c>
      <c r="M29" s="89" t="str">
        <f>Tulostus!M29</f>
        <v>=((((RC[-8]+RC[-6])+RC[-4])+{})+{})+RC[-2]</v>
      </c>
      <c r="N29" s="90" t="e">
        <f t="shared" si="5"/>
        <v>#VALUE!</v>
      </c>
      <c r="O29" s="91" t="str">
        <f t="shared" si="4"/>
        <v>tie</v>
      </c>
    </row>
    <row r="30" spans="1:15" ht="12.75" customHeight="1">
      <c r="A30" s="92">
        <f t="shared" si="0"/>
        <v>26</v>
      </c>
      <c r="B30" s="93">
        <f>Tulostus!B30</f>
        <v>3</v>
      </c>
      <c r="C30" s="94" t="str">
        <f t="shared" si="1"/>
        <v>J.Smedman</v>
      </c>
      <c r="D30" s="93" t="str">
        <f t="shared" si="2"/>
        <v>AS</v>
      </c>
      <c r="E30" s="103" t="e">
        <f>Tulostus!E30</f>
        <v>#N/A</v>
      </c>
      <c r="F30" s="96" t="e">
        <f>Tulostus!F30</f>
        <v>#N/A</v>
      </c>
      <c r="G30" s="103" t="e">
        <f>Tulostus!G30</f>
        <v>#N/A</v>
      </c>
      <c r="H30" s="96" t="e">
        <f>Tulostus!H30</f>
        <v>#N/A</v>
      </c>
      <c r="I30" s="95" t="e">
        <f>Tulostus!I30</f>
        <v>#N/A</v>
      </c>
      <c r="J30" s="96" t="e">
        <f>Tulostus!J30</f>
        <v>#N/A</v>
      </c>
      <c r="K30" s="95" t="e">
        <f>Tulostus!K30</f>
        <v>#N/A</v>
      </c>
      <c r="L30" s="96" t="e">
        <f>Tulostus!L30</f>
        <v>#N/A</v>
      </c>
      <c r="M30" s="100" t="str">
        <f>Tulostus!M30</f>
        <v>=((((RC[-8]+RC[-6])+RC[-4])+{})+{})+RC[-2]</v>
      </c>
      <c r="N30" s="90" t="e">
        <f t="shared" si="5"/>
        <v>#VALUE!</v>
      </c>
      <c r="O30" s="91" t="str">
        <f t="shared" si="4"/>
        <v>tie</v>
      </c>
    </row>
    <row r="31" spans="1:15" ht="12.75" customHeight="1">
      <c r="A31" s="110">
        <f t="shared" si="0"/>
        <v>27</v>
      </c>
      <c r="B31" s="34">
        <f>Tulostus!B31</f>
        <v>5</v>
      </c>
      <c r="C31" s="82" t="str">
        <f t="shared" si="1"/>
        <v>M.Anttila</v>
      </c>
      <c r="D31" s="34" t="str">
        <f t="shared" si="2"/>
        <v>AS</v>
      </c>
      <c r="E31" s="88" t="e">
        <f>Tulostus!E31</f>
        <v>#N/A</v>
      </c>
      <c r="F31" s="84" t="e">
        <f>Tulostus!F31</f>
        <v>#N/A</v>
      </c>
      <c r="G31" s="83" t="e">
        <f>Tulostus!G31</f>
        <v>#N/A</v>
      </c>
      <c r="H31" s="84" t="e">
        <f>Tulostus!H31</f>
        <v>#N/A</v>
      </c>
      <c r="I31" s="83" t="e">
        <f>Tulostus!I31</f>
        <v>#N/A</v>
      </c>
      <c r="J31" s="84" t="e">
        <f>Tulostus!J31</f>
        <v>#N/A</v>
      </c>
      <c r="K31" s="83" t="e">
        <f>Tulostus!K31</f>
        <v>#N/A</v>
      </c>
      <c r="L31" s="84" t="e">
        <f>Tulostus!L31</f>
        <v>#N/A</v>
      </c>
      <c r="M31" s="89" t="str">
        <f>Tulostus!M31</f>
        <v>=((((RC[-8]+RC[-6])+RC[-4])+{})+{})+RC[-2]</v>
      </c>
      <c r="N31" s="90" t="e">
        <f t="shared" si="5"/>
        <v>#VALUE!</v>
      </c>
      <c r="O31" s="91" t="str">
        <f t="shared" si="4"/>
        <v>tie</v>
      </c>
    </row>
    <row r="32" spans="1:15" ht="12.75" customHeight="1">
      <c r="A32" s="111"/>
      <c r="B32" s="112"/>
      <c r="C32" s="113"/>
      <c r="D32" s="72"/>
      <c r="E32" s="114"/>
      <c r="F32" s="115"/>
      <c r="G32" s="114"/>
      <c r="H32" s="72"/>
      <c r="I32" s="114"/>
      <c r="J32" s="72"/>
      <c r="K32" s="114"/>
      <c r="L32" s="72"/>
      <c r="M32" s="116"/>
      <c r="N32" s="68"/>
      <c r="O32" s="68"/>
    </row>
    <row r="33" spans="1:15" ht="12.75" customHeight="1">
      <c r="A33" s="111"/>
      <c r="B33" s="11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ht="12.75" customHeight="1">
      <c r="A34" s="111"/>
      <c r="B34" s="117">
        <v>2</v>
      </c>
      <c r="C34" s="68" t="s">
        <v>195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2.75">
      <c r="A35" s="111"/>
      <c r="B35" s="117">
        <v>0</v>
      </c>
      <c r="C35" s="68" t="s">
        <v>252</v>
      </c>
      <c r="D35" s="68"/>
      <c r="E35" s="118"/>
      <c r="F35" s="119"/>
      <c r="G35" s="118"/>
      <c r="H35" s="120"/>
      <c r="I35" s="118"/>
      <c r="J35" s="120"/>
      <c r="K35" s="118"/>
      <c r="L35" s="120"/>
      <c r="M35" s="68"/>
      <c r="N35" s="68"/>
      <c r="O35" s="68"/>
    </row>
    <row r="36" spans="1:15" ht="12.75" customHeight="1">
      <c r="A36" s="111"/>
      <c r="B36" s="117">
        <v>0</v>
      </c>
      <c r="C36" s="68" t="s">
        <v>94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ht="12.75" customHeight="1">
      <c r="A37" s="111"/>
      <c r="B37" s="117">
        <v>1</v>
      </c>
      <c r="C37" s="68" t="s">
        <v>70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ht="12.75">
      <c r="A38" s="111"/>
      <c r="B38" s="117">
        <v>0</v>
      </c>
      <c r="C38" s="68" t="s">
        <v>285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ht="12.75" customHeight="1">
      <c r="A39" s="111"/>
      <c r="B39" s="117">
        <v>281</v>
      </c>
      <c r="C39" s="68" t="s">
        <v>183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ht="12.75" customHeight="1">
      <c r="A40" s="111"/>
      <c r="B40" s="117">
        <v>1</v>
      </c>
      <c r="C40" s="68" t="s">
        <v>243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ht="12.75" customHeight="1">
      <c r="A41" s="111"/>
      <c r="B41" s="117">
        <v>378</v>
      </c>
      <c r="C41" s="68" t="s">
        <v>133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2.75" customHeight="1">
      <c r="A42" s="111"/>
      <c r="B42" s="117">
        <v>1</v>
      </c>
      <c r="C42" s="68" t="s">
        <v>177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ht="12.75" customHeight="1">
      <c r="A43" s="111"/>
      <c r="B43" s="11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ht="12.75" customHeight="1">
      <c r="A44" s="111"/>
      <c r="B44" s="11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15" ht="12.75" customHeight="1">
      <c r="A45" s="111"/>
      <c r="B45" s="11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ht="12.75" customHeight="1">
      <c r="A46" s="111"/>
      <c r="B46" s="11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5" ht="12.75" customHeight="1">
      <c r="A47" s="111"/>
      <c r="B47" s="11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15" ht="12.75" customHeight="1">
      <c r="A48" s="111"/>
      <c r="B48" s="11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ht="12.75" customHeight="1">
      <c r="A49" s="111"/>
      <c r="B49" s="11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ht="12.75" customHeight="1">
      <c r="A50" s="111"/>
      <c r="B50" s="117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1:15" ht="12.75" customHeight="1">
      <c r="A51" s="111"/>
      <c r="B51" s="11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ht="12.75" customHeight="1">
      <c r="A52" s="111"/>
      <c r="B52" s="11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1:15" ht="12.75" customHeight="1">
      <c r="A53" s="111"/>
      <c r="B53" s="11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1:15" ht="12.75" customHeight="1">
      <c r="A54" s="111"/>
      <c r="B54" s="11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1:15" ht="12.75" customHeight="1">
      <c r="A55" s="111"/>
      <c r="B55" s="11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1:15" ht="12.75" customHeight="1">
      <c r="A56" s="111"/>
      <c r="B56" s="11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5" ht="12.75" customHeight="1">
      <c r="A57" s="111"/>
      <c r="B57" s="11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1:15" ht="12.75" customHeight="1">
      <c r="A58" s="111"/>
      <c r="B58" s="11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1:15" ht="12.75" customHeight="1">
      <c r="A59" s="111"/>
      <c r="B59" s="11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1:15" ht="12.75" customHeight="1">
      <c r="A60" s="111"/>
      <c r="B60" s="11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5" ht="12.75" customHeight="1">
      <c r="A61" s="111"/>
      <c r="B61" s="11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5" ht="12.75" customHeight="1">
      <c r="A62" s="111"/>
      <c r="B62" s="117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5" ht="12.75" customHeight="1">
      <c r="A63" s="111"/>
      <c r="B63" s="11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5" ht="12.75" customHeight="1">
      <c r="A64" s="111"/>
      <c r="B64" s="117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1:15" ht="12.75" customHeight="1">
      <c r="A65" s="111"/>
      <c r="B65" s="117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1:15" ht="12.75" customHeight="1">
      <c r="A66" s="111"/>
      <c r="B66" s="117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1:15" ht="12.75" customHeight="1">
      <c r="A67" s="111"/>
      <c r="B67" s="117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1:15" ht="12.75" customHeight="1">
      <c r="A68" s="111"/>
      <c r="B68" s="11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1:15" ht="12.75" customHeight="1">
      <c r="A69" s="111"/>
      <c r="B69" s="11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1:15" ht="12.75" customHeight="1">
      <c r="A70" s="111"/>
      <c r="B70" s="117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5" ht="12.75" customHeight="1">
      <c r="A71" s="111"/>
      <c r="B71" s="11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5" ht="12.75" customHeight="1">
      <c r="A72" s="111"/>
      <c r="B72" s="117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15" ht="12.75" customHeight="1">
      <c r="A73" s="111"/>
      <c r="B73" s="117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15" ht="12.75" customHeight="1">
      <c r="A74" s="111"/>
      <c r="B74" s="117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5" ht="12.75" customHeight="1">
      <c r="A75" s="111"/>
      <c r="B75" s="11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5" ht="12.75" customHeight="1">
      <c r="A76" s="111"/>
      <c r="B76" s="11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5" ht="12.75" customHeight="1">
      <c r="A77" s="111"/>
      <c r="B77" s="11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5" ht="12.75" customHeight="1">
      <c r="A78" s="111"/>
      <c r="B78" s="11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5" ht="12.75" customHeight="1">
      <c r="A79" s="111"/>
      <c r="B79" s="11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 ht="12.75" customHeight="1">
      <c r="A80" s="111"/>
      <c r="B80" s="11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1:15" ht="12.75" customHeight="1">
      <c r="A81" s="111"/>
      <c r="B81" s="11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1:15" ht="12.75" customHeight="1">
      <c r="A82" s="111"/>
      <c r="B82" s="117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1:15" ht="12.75" customHeight="1">
      <c r="A83" s="111"/>
      <c r="B83" s="117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1:15" ht="12.75" customHeight="1">
      <c r="A84" s="111"/>
      <c r="B84" s="117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1:15" ht="12.75" customHeight="1">
      <c r="A85" s="111"/>
      <c r="B85" s="117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1:15" ht="12.75" customHeight="1">
      <c r="A86" s="111"/>
      <c r="B86" s="117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1:15" ht="12.75" customHeight="1">
      <c r="A87" s="111"/>
      <c r="B87" s="117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1:15" ht="12.75" customHeight="1">
      <c r="A88" s="111"/>
      <c r="B88" s="11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1:15" ht="12.75" customHeight="1">
      <c r="A89" s="111"/>
      <c r="B89" s="117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1:15" ht="12.75" customHeight="1">
      <c r="A90" s="111"/>
      <c r="B90" s="117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1:15" ht="12.75" customHeight="1">
      <c r="A91" s="111"/>
      <c r="B91" s="117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1:15" ht="12.75" customHeight="1">
      <c r="A92" s="111"/>
      <c r="B92" s="117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</sheetData>
  <sheetProtection/>
  <mergeCells count="7">
    <mergeCell ref="A3:C3"/>
    <mergeCell ref="C1:E1"/>
    <mergeCell ref="G1:J1"/>
    <mergeCell ref="L1:M1"/>
    <mergeCell ref="C2:E2"/>
    <mergeCell ref="G2:J2"/>
    <mergeCell ref="L2:M2"/>
  </mergeCells>
  <conditionalFormatting sqref="E35:L35 O1 M1:M2 B1:B2">
    <cfRule type="cellIs" priority="1" dxfId="0" operator="equal" stopIfTrue="1">
      <formula>0</formula>
    </cfRule>
  </conditionalFormatting>
  <conditionalFormatting sqref="E1:L2">
    <cfRule type="cellIs" priority="2" dxfId="0" operator="equal" stopIfTrue="1">
      <formula>0</formula>
    </cfRule>
    <cfRule type="cellIs" priority="3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3.7109375" style="0" customWidth="1"/>
    <col min="2" max="2" width="5.7109375" style="0" customWidth="1"/>
    <col min="3" max="3" width="19.8515625" style="0" customWidth="1"/>
    <col min="4" max="4" width="4.140625" style="0" customWidth="1"/>
    <col min="5" max="5" width="5.421875" style="0" customWidth="1"/>
    <col min="6" max="6" width="4.8515625" style="0" customWidth="1"/>
    <col min="7" max="7" width="5.00390625" style="0" customWidth="1"/>
    <col min="8" max="8" width="6.140625" style="0" customWidth="1"/>
    <col min="9" max="9" width="5.7109375" style="0" customWidth="1"/>
    <col min="10" max="10" width="4.8515625" style="0" customWidth="1"/>
    <col min="11" max="11" width="4.7109375" style="0" customWidth="1"/>
    <col min="12" max="12" width="6.140625" style="0" customWidth="1"/>
    <col min="13" max="13" width="9.57421875" style="0" customWidth="1"/>
    <col min="14" max="14" width="2.28125" style="0" customWidth="1"/>
    <col min="15" max="15" width="17.140625" style="0" customWidth="1"/>
  </cols>
  <sheetData>
    <row r="1" spans="1:15" ht="23.25">
      <c r="A1" s="121">
        <f>H2</f>
      </c>
      <c r="B1" s="122">
        <f>kuka1</f>
        <v>18</v>
      </c>
      <c r="C1" s="346" t="str">
        <f>IF(($B1&lt;=0),"",VLOOKUP($B1,hyppy,C$40,FALSE))</f>
        <v>Tiia Laisi</v>
      </c>
      <c r="D1" s="347"/>
      <c r="E1" s="348">
        <f>IF(($B1&lt;=0),"",VLOOKUP($B1,B4:M11,E$40,FALSE))</f>
        <v>1</v>
      </c>
      <c r="F1" s="349"/>
      <c r="G1" s="350">
        <f>IF(($B1&lt;=0),"",VLOOKUP($B1,hyppy,G$40,FALSE))</f>
        <v>6.00000053309416</v>
      </c>
      <c r="H1" s="351"/>
      <c r="I1" s="124">
        <f>IF(($B1&lt;=0),"",VLOOKUP($B1,hyppy,I$40,FALSE))</f>
        <v>5</v>
      </c>
      <c r="J1" s="123"/>
      <c r="K1" s="352">
        <f>IF(($B1&lt;=0),"",VLOOKUP($B1,hyppy,K$40,FALSE))</f>
        <v>13.0000016261061</v>
      </c>
      <c r="L1" s="353"/>
      <c r="M1" s="354">
        <f>IF(($B1&lt;=0),"",VLOOKUP($B1,hyppy,M$40,FALSE))</f>
        <v>9.50000107960013</v>
      </c>
      <c r="N1" s="355"/>
      <c r="O1" s="125"/>
    </row>
    <row r="2" spans="1:15" ht="23.25">
      <c r="A2" s="333" t="s">
        <v>261</v>
      </c>
      <c r="B2" s="333"/>
      <c r="C2" s="333"/>
      <c r="D2" s="37"/>
      <c r="E2" s="35"/>
      <c r="F2" s="2" t="s">
        <v>30</v>
      </c>
      <c r="G2" s="4"/>
      <c r="H2" s="5" t="s">
        <v>0</v>
      </c>
      <c r="I2" s="35"/>
      <c r="J2" s="2" t="s">
        <v>29</v>
      </c>
      <c r="K2" s="4"/>
      <c r="L2" s="5" t="s">
        <v>0</v>
      </c>
      <c r="M2" s="126"/>
      <c r="N2" s="127"/>
      <c r="O2" s="68"/>
    </row>
    <row r="3" spans="1:15" ht="12.75" customHeight="1">
      <c r="A3" s="128">
        <v>0</v>
      </c>
      <c r="B3" s="129" t="s">
        <v>201</v>
      </c>
      <c r="C3" s="9" t="s">
        <v>13</v>
      </c>
      <c r="D3" s="9" t="s">
        <v>283</v>
      </c>
      <c r="E3" s="130" t="s">
        <v>39</v>
      </c>
      <c r="F3" s="130" t="s">
        <v>40</v>
      </c>
      <c r="G3" s="131" t="s">
        <v>24</v>
      </c>
      <c r="H3" s="132" t="s">
        <v>32</v>
      </c>
      <c r="I3" s="130" t="s">
        <v>39</v>
      </c>
      <c r="J3" s="130" t="s">
        <v>40</v>
      </c>
      <c r="K3" s="131" t="s">
        <v>24</v>
      </c>
      <c r="L3" s="129" t="s">
        <v>32</v>
      </c>
      <c r="M3" s="133" t="s">
        <v>271</v>
      </c>
      <c r="N3" s="134"/>
      <c r="O3" s="68"/>
    </row>
    <row r="4" spans="1:15" ht="12.75" customHeight="1">
      <c r="A4" s="135">
        <v>1</v>
      </c>
      <c r="B4" s="136">
        <f>HyppyT!B5</f>
        <v>18</v>
      </c>
      <c r="C4" s="137" t="str">
        <f>HyppyT!C5</f>
        <v>Tiia Laisi</v>
      </c>
      <c r="D4" s="138" t="str">
        <f aca="true" t="shared" si="0" ref="D4:D11">VLOOKUP(B4,nimilista,6,FALSE)</f>
        <v>TV</v>
      </c>
      <c r="E4" s="139">
        <f>HyppyT!E5</f>
        <v>1</v>
      </c>
      <c r="F4" s="140">
        <f>HyppyT!F5</f>
        <v>6</v>
      </c>
      <c r="G4" s="139">
        <f>HyppyT!G5</f>
        <v>1</v>
      </c>
      <c r="H4" s="141">
        <f>HyppyT!H5</f>
        <v>6.00000053309416</v>
      </c>
      <c r="I4" s="139">
        <f>HyppyT!I5</f>
        <v>5</v>
      </c>
      <c r="J4" s="140">
        <f>HyppyT!J5</f>
        <v>9</v>
      </c>
      <c r="K4" s="139">
        <f>HyppyT!K5</f>
        <v>1</v>
      </c>
      <c r="L4" s="141">
        <f>HyppyT!L5</f>
        <v>13.0000016261061</v>
      </c>
      <c r="M4" s="142">
        <f>HyppyT!M5</f>
        <v>9.50000107960013</v>
      </c>
      <c r="N4" s="134"/>
      <c r="O4" s="91">
        <f>IF((M4=M3),IF((M4=0),"","tie"),"")</f>
      </c>
    </row>
    <row r="5" spans="1:15" ht="12.75" customHeight="1">
      <c r="A5" s="143">
        <v>2</v>
      </c>
      <c r="B5" s="93">
        <f>HyppyT!B6</f>
        <v>2</v>
      </c>
      <c r="C5" s="144" t="str">
        <f>HyppyT!C6</f>
        <v>Camilla Lindén</v>
      </c>
      <c r="D5" s="93" t="str">
        <f t="shared" si="0"/>
        <v>AS</v>
      </c>
      <c r="E5" s="145">
        <f>HyppyT!E6</f>
        <v>0</v>
      </c>
      <c r="F5" s="146">
        <f>HyppyT!F6</f>
        <v>0</v>
      </c>
      <c r="G5" s="145">
        <f>HyppyT!G6</f>
        <v>0</v>
      </c>
      <c r="H5" s="147">
        <f>HyppyT!H6</f>
        <v>0</v>
      </c>
      <c r="I5" s="145">
        <f>HyppyT!I6</f>
        <v>0</v>
      </c>
      <c r="J5" s="146">
        <f>HyppyT!J6</f>
        <v>0</v>
      </c>
      <c r="K5" s="145">
        <f>HyppyT!K6</f>
        <v>0</v>
      </c>
      <c r="L5" s="147">
        <f>HyppyT!L6</f>
        <v>0</v>
      </c>
      <c r="M5" s="148">
        <f>HyppyT!M6</f>
        <v>0</v>
      </c>
      <c r="N5" s="134"/>
      <c r="O5" s="91">
        <f>IF((M5=M4),IF((M5=0),"","tie"),"")</f>
      </c>
    </row>
    <row r="6" spans="1:15" ht="12.75" customHeight="1">
      <c r="A6" s="143">
        <v>3</v>
      </c>
      <c r="B6" s="149">
        <f>HyppyT!B7</f>
        <v>4</v>
      </c>
      <c r="C6" s="150" t="str">
        <f>HyppyT!C7</f>
        <v>Maija Leinonen</v>
      </c>
      <c r="D6" s="149" t="str">
        <f t="shared" si="0"/>
        <v>AS</v>
      </c>
      <c r="E6" s="151">
        <f>HyppyT!E7</f>
        <v>0</v>
      </c>
      <c r="F6" s="152">
        <f>HyppyT!F7</f>
        <v>0</v>
      </c>
      <c r="G6" s="151">
        <f>HyppyT!G7</f>
        <v>0</v>
      </c>
      <c r="H6" s="153">
        <f>HyppyT!H7</f>
        <v>0</v>
      </c>
      <c r="I6" s="151">
        <f>HyppyT!I7</f>
        <v>0</v>
      </c>
      <c r="J6" s="152">
        <f>HyppyT!J7</f>
        <v>0</v>
      </c>
      <c r="K6" s="151">
        <f>HyppyT!K7</f>
        <v>0</v>
      </c>
      <c r="L6" s="153">
        <f>HyppyT!L7</f>
        <v>0</v>
      </c>
      <c r="M6" s="154">
        <f>HyppyT!M7</f>
        <v>0</v>
      </c>
      <c r="N6" s="134"/>
      <c r="O6" s="91">
        <f>IF((M6=M5),IF((M6=0),"","tie"),"")</f>
      </c>
    </row>
    <row r="7" spans="1:15" ht="12.75" customHeight="1">
      <c r="A7" s="143">
        <v>4</v>
      </c>
      <c r="B7" s="93">
        <f>HyppyT!B8</f>
        <v>22</v>
      </c>
      <c r="C7" s="144" t="str">
        <f>HyppyT!C8</f>
        <v>Julia Jäkälä</v>
      </c>
      <c r="D7" s="93" t="str">
        <f t="shared" si="0"/>
        <v>TuUL</v>
      </c>
      <c r="E7" s="145">
        <f>HyppyT!E8</f>
        <v>0</v>
      </c>
      <c r="F7" s="146">
        <f>HyppyT!F8</f>
        <v>0</v>
      </c>
      <c r="G7" s="145">
        <f>HyppyT!G8</f>
        <v>0</v>
      </c>
      <c r="H7" s="147">
        <f>HyppyT!H8</f>
        <v>0</v>
      </c>
      <c r="I7" s="145">
        <f>HyppyT!I8</f>
        <v>0</v>
      </c>
      <c r="J7" s="146">
        <f>HyppyT!J8</f>
        <v>0</v>
      </c>
      <c r="K7" s="145">
        <f>HyppyT!K8</f>
        <v>0</v>
      </c>
      <c r="L7" s="147">
        <f>HyppyT!L8</f>
        <v>0</v>
      </c>
      <c r="M7" s="148">
        <f>HyppyT!M8</f>
        <v>0</v>
      </c>
      <c r="N7" s="134"/>
      <c r="O7" s="91">
        <f>IF((M7=M6),IF((M7=0),"","tie"),"")</f>
      </c>
    </row>
    <row r="8" spans="1:15" ht="12.75" customHeight="1">
      <c r="A8" s="143">
        <v>5</v>
      </c>
      <c r="B8" s="149">
        <f>HyppyT!B9</f>
        <v>23</v>
      </c>
      <c r="C8" s="150" t="str">
        <f>HyppyT!C9</f>
        <v>Maria Åman</v>
      </c>
      <c r="D8" s="149" t="str">
        <f t="shared" si="0"/>
        <v>TuUL</v>
      </c>
      <c r="E8" s="151">
        <f>HyppyT!E9</f>
        <v>0</v>
      </c>
      <c r="F8" s="152">
        <f>HyppyT!F9</f>
        <v>0</v>
      </c>
      <c r="G8" s="151">
        <f>HyppyT!G9</f>
        <v>0</v>
      </c>
      <c r="H8" s="153">
        <f>HyppyT!H9</f>
        <v>0</v>
      </c>
      <c r="I8" s="151">
        <f>HyppyT!I9</f>
        <v>0</v>
      </c>
      <c r="J8" s="152">
        <f>HyppyT!J9</f>
        <v>0</v>
      </c>
      <c r="K8" s="151">
        <f>HyppyT!K9</f>
        <v>0</v>
      </c>
      <c r="L8" s="153">
        <f>HyppyT!L9</f>
        <v>0</v>
      </c>
      <c r="M8" s="154">
        <f>HyppyT!M9</f>
        <v>0</v>
      </c>
      <c r="N8" s="134"/>
      <c r="O8" s="91">
        <f>IF((M8=M2),IF((M8=0),"","tie"),"")</f>
      </c>
    </row>
    <row r="9" spans="1:15" ht="12.75" customHeight="1">
      <c r="A9" s="143">
        <v>6</v>
      </c>
      <c r="B9" s="93">
        <f>HyppyT!B10</f>
        <v>24</v>
      </c>
      <c r="C9" s="144" t="str">
        <f>HyppyT!C10</f>
        <v>Miina Kokkonen</v>
      </c>
      <c r="D9" s="93" t="str">
        <f t="shared" si="0"/>
        <v>TuUL</v>
      </c>
      <c r="E9" s="145">
        <f>HyppyT!E10</f>
        <v>0</v>
      </c>
      <c r="F9" s="146">
        <f>HyppyT!F10</f>
        <v>0</v>
      </c>
      <c r="G9" s="145">
        <f>HyppyT!G10</f>
        <v>0</v>
      </c>
      <c r="H9" s="147">
        <f>HyppyT!H10</f>
        <v>0</v>
      </c>
      <c r="I9" s="145">
        <f>HyppyT!I10</f>
        <v>0</v>
      </c>
      <c r="J9" s="146">
        <f>HyppyT!J10</f>
        <v>0</v>
      </c>
      <c r="K9" s="145">
        <f>HyppyT!K10</f>
        <v>0</v>
      </c>
      <c r="L9" s="147">
        <f>HyppyT!L10</f>
        <v>0</v>
      </c>
      <c r="M9" s="148">
        <f>HyppyT!M10</f>
        <v>0</v>
      </c>
      <c r="N9" s="134"/>
      <c r="O9" s="91">
        <f>IF((M9=M8),IF((M9=0),"","tie"),"")</f>
      </c>
    </row>
    <row r="10" spans="1:15" ht="12.75" customHeight="1">
      <c r="A10" s="143">
        <v>7</v>
      </c>
      <c r="B10" s="149">
        <f>HyppyT!B11</f>
        <v>25</v>
      </c>
      <c r="C10" s="150" t="str">
        <f>HyppyT!C11</f>
        <v>Anniina Rautiainen</v>
      </c>
      <c r="D10" s="149" t="str">
        <f t="shared" si="0"/>
        <v>VSK-U</v>
      </c>
      <c r="E10" s="151">
        <f>HyppyT!E11</f>
        <v>0</v>
      </c>
      <c r="F10" s="152">
        <f>HyppyT!F11</f>
        <v>0</v>
      </c>
      <c r="G10" s="151">
        <f>HyppyT!G11</f>
        <v>0</v>
      </c>
      <c r="H10" s="153">
        <f>HyppyT!H11</f>
        <v>0</v>
      </c>
      <c r="I10" s="151">
        <f>HyppyT!I11</f>
        <v>0</v>
      </c>
      <c r="J10" s="152">
        <f>HyppyT!J11</f>
        <v>0</v>
      </c>
      <c r="K10" s="151">
        <f>HyppyT!K11</f>
        <v>0</v>
      </c>
      <c r="L10" s="153">
        <f>HyppyT!L11</f>
        <v>0</v>
      </c>
      <c r="M10" s="154">
        <f>HyppyT!M11</f>
        <v>0</v>
      </c>
      <c r="N10" s="134"/>
      <c r="O10" s="91">
        <f>IF((M10=M9),IF((M10=0),"","tie"),"")</f>
      </c>
    </row>
    <row r="11" spans="1:15" ht="12.75" customHeight="1">
      <c r="A11" s="143">
        <v>8</v>
      </c>
      <c r="B11" s="93">
        <f>HyppyT!B12</f>
        <v>27</v>
      </c>
      <c r="C11" s="144" t="str">
        <f>HyppyT!C12</f>
        <v>Julia Darlington</v>
      </c>
      <c r="D11" s="93" t="str">
        <f t="shared" si="0"/>
        <v>Kieppi</v>
      </c>
      <c r="E11" s="145">
        <f>HyppyT!E12</f>
        <v>0</v>
      </c>
      <c r="F11" s="146">
        <f>HyppyT!F12</f>
        <v>0</v>
      </c>
      <c r="G11" s="145">
        <f>HyppyT!G12</f>
        <v>0</v>
      </c>
      <c r="H11" s="147">
        <f>HyppyT!H12</f>
        <v>0</v>
      </c>
      <c r="I11" s="145">
        <f>HyppyT!I12</f>
        <v>0</v>
      </c>
      <c r="J11" s="146">
        <f>HyppyT!J12</f>
        <v>0</v>
      </c>
      <c r="K11" s="145">
        <f>HyppyT!K12</f>
        <v>0</v>
      </c>
      <c r="L11" s="147">
        <f>HyppyT!L12</f>
        <v>0</v>
      </c>
      <c r="M11" s="148">
        <f>HyppyT!M12</f>
        <v>0</v>
      </c>
      <c r="N11" s="134"/>
      <c r="O11" s="91">
        <f>IF((M11=M10),IF((M11=0),"","tie"),"")</f>
      </c>
    </row>
    <row r="12" spans="1:15" ht="12.75" customHeight="1">
      <c r="A12" s="155"/>
      <c r="B12" s="155"/>
      <c r="C12" s="155"/>
      <c r="D12" s="155"/>
      <c r="E12" s="156"/>
      <c r="F12" s="155"/>
      <c r="G12" s="155"/>
      <c r="H12" s="157"/>
      <c r="I12" s="158"/>
      <c r="J12" s="158"/>
      <c r="K12" s="158"/>
      <c r="L12" s="158"/>
      <c r="M12" s="159"/>
      <c r="N12" s="158"/>
      <c r="O12" s="68"/>
    </row>
    <row r="13" spans="1:15" ht="23.25">
      <c r="A13" s="121">
        <f>H14</f>
      </c>
      <c r="B13" s="160">
        <f>kuka2</f>
        <v>0</v>
      </c>
      <c r="C13" s="356">
        <f>IF(($B13&lt;=0),"",VLOOKUP($B13,nojapuut,C$40,FALSE))</f>
      </c>
      <c r="D13" s="357"/>
      <c r="E13" s="358">
        <f>IF(($B13&lt;=0),"",VLOOKUP($B13,B16:M23,E$40,FALSE))</f>
      </c>
      <c r="F13" s="359"/>
      <c r="G13" s="360">
        <f>IF(($B13&lt;=0),"",VLOOKUP($B13,nojapuut,G$40,FALSE))</f>
      </c>
      <c r="H13" s="360"/>
      <c r="I13" s="163"/>
      <c r="J13" s="164"/>
      <c r="K13" s="361"/>
      <c r="L13" s="362"/>
      <c r="M13" s="363"/>
      <c r="N13" s="364"/>
      <c r="O13" s="165"/>
    </row>
    <row r="14" spans="1:15" ht="23.25">
      <c r="A14" s="333" t="s">
        <v>184</v>
      </c>
      <c r="B14" s="333"/>
      <c r="C14" s="333"/>
      <c r="D14" s="37"/>
      <c r="E14" s="35"/>
      <c r="F14" s="2"/>
      <c r="G14" s="4"/>
      <c r="H14" s="5" t="s">
        <v>0</v>
      </c>
      <c r="I14" s="166"/>
      <c r="J14" s="167"/>
      <c r="K14" s="168"/>
      <c r="L14" s="169"/>
      <c r="M14" s="170"/>
      <c r="N14" s="171"/>
      <c r="O14" s="91"/>
    </row>
    <row r="15" spans="1:15" ht="12.75" customHeight="1">
      <c r="A15" s="128">
        <v>0</v>
      </c>
      <c r="B15" s="129" t="s">
        <v>201</v>
      </c>
      <c r="C15" s="9" t="s">
        <v>13</v>
      </c>
      <c r="D15" s="9" t="s">
        <v>283</v>
      </c>
      <c r="E15" s="130" t="s">
        <v>39</v>
      </c>
      <c r="F15" s="130" t="s">
        <v>40</v>
      </c>
      <c r="G15" s="131" t="s">
        <v>24</v>
      </c>
      <c r="H15" s="132" t="s">
        <v>32</v>
      </c>
      <c r="I15" s="172"/>
      <c r="J15" s="172"/>
      <c r="K15" s="173"/>
      <c r="L15" s="174"/>
      <c r="M15" s="175"/>
      <c r="N15" s="176"/>
      <c r="O15" s="68"/>
    </row>
    <row r="16" spans="1:15" ht="12.75" customHeight="1">
      <c r="A16" s="135">
        <v>1</v>
      </c>
      <c r="B16" s="136">
        <f>NojapuutT!B5</f>
        <v>11</v>
      </c>
      <c r="C16" s="137" t="str">
        <f>NojapuutT!C5</f>
        <v>Anniina Muilu</v>
      </c>
      <c r="D16" s="138" t="str">
        <f aca="true" t="shared" si="1" ref="D16:D23">VLOOKUP(B16,nimilista,6,FALSE)</f>
        <v>STVK</v>
      </c>
      <c r="E16" s="139">
        <f>NojapuutT!E5</f>
        <v>1</v>
      </c>
      <c r="F16" s="140">
        <f>NojapuutT!F5</f>
        <v>9</v>
      </c>
      <c r="G16" s="139">
        <f>NojapuutT!G5</f>
        <v>1</v>
      </c>
      <c r="H16" s="141">
        <f>NojapuutT!H5</f>
        <v>9.00000098764001</v>
      </c>
      <c r="I16" s="177"/>
      <c r="J16" s="177"/>
      <c r="K16" s="178"/>
      <c r="L16" s="179"/>
      <c r="M16" s="180"/>
      <c r="N16" s="176"/>
      <c r="O16" s="91"/>
    </row>
    <row r="17" spans="1:15" ht="12.75" customHeight="1">
      <c r="A17" s="143">
        <v>2</v>
      </c>
      <c r="B17" s="181">
        <f>NojapuutT!B6</f>
        <v>4</v>
      </c>
      <c r="C17" s="182" t="str">
        <f>NojapuutT!C6</f>
        <v>Maija Leinonen</v>
      </c>
      <c r="D17" s="93" t="str">
        <f t="shared" si="1"/>
        <v>AS</v>
      </c>
      <c r="E17" s="145">
        <f>NojapuutT!E6</f>
        <v>0</v>
      </c>
      <c r="F17" s="146">
        <f>NojapuutT!F6</f>
        <v>0</v>
      </c>
      <c r="G17" s="145">
        <f>NojapuutT!G6</f>
        <v>0</v>
      </c>
      <c r="H17" s="147">
        <f>NojapuutT!H6</f>
        <v>0</v>
      </c>
      <c r="I17" s="156"/>
      <c r="J17" s="156"/>
      <c r="K17" s="72"/>
      <c r="L17" s="183"/>
      <c r="M17" s="184"/>
      <c r="N17" s="176"/>
      <c r="O17" s="91"/>
    </row>
    <row r="18" spans="1:15" ht="12.75" customHeight="1">
      <c r="A18" s="143">
        <v>3</v>
      </c>
      <c r="B18" s="34">
        <f>NojapuutT!B7</f>
        <v>18</v>
      </c>
      <c r="C18" s="185" t="str">
        <f>NojapuutT!C7</f>
        <v>Tiia Laisi</v>
      </c>
      <c r="D18" s="149" t="str">
        <f t="shared" si="1"/>
        <v>TV</v>
      </c>
      <c r="E18" s="186">
        <f>NojapuutT!E7</f>
        <v>0</v>
      </c>
      <c r="F18" s="187">
        <f>NojapuutT!F7</f>
        <v>0</v>
      </c>
      <c r="G18" s="186">
        <f>NojapuutT!G7</f>
        <v>0</v>
      </c>
      <c r="H18" s="188">
        <f>NojapuutT!H7</f>
        <v>0</v>
      </c>
      <c r="I18" s="156"/>
      <c r="J18" s="156"/>
      <c r="K18" s="72"/>
      <c r="L18" s="183"/>
      <c r="M18" s="184"/>
      <c r="N18" s="176"/>
      <c r="O18" s="91"/>
    </row>
    <row r="19" spans="1:15" ht="12.75" customHeight="1">
      <c r="A19" s="143">
        <v>4</v>
      </c>
      <c r="B19" s="181">
        <f>NojapuutT!B8</f>
        <v>19</v>
      </c>
      <c r="C19" s="182" t="str">
        <f>NojapuutT!C8</f>
        <v>Veronika Vuosjoki</v>
      </c>
      <c r="D19" s="93" t="str">
        <f t="shared" si="1"/>
        <v>TV</v>
      </c>
      <c r="E19" s="145">
        <f>NojapuutT!E8</f>
        <v>0</v>
      </c>
      <c r="F19" s="146">
        <f>NojapuutT!F8</f>
        <v>0</v>
      </c>
      <c r="G19" s="145">
        <f>NojapuutT!G8</f>
        <v>0</v>
      </c>
      <c r="H19" s="147">
        <f>NojapuutT!H8</f>
        <v>0</v>
      </c>
      <c r="I19" s="156"/>
      <c r="J19" s="156"/>
      <c r="K19" s="72"/>
      <c r="L19" s="183"/>
      <c r="M19" s="184"/>
      <c r="N19" s="176"/>
      <c r="O19" s="91"/>
    </row>
    <row r="20" spans="1:15" ht="12.75" customHeight="1">
      <c r="A20" s="143">
        <v>5</v>
      </c>
      <c r="B20" s="34">
        <f>NojapuutT!B9</f>
        <v>24</v>
      </c>
      <c r="C20" s="185" t="str">
        <f>NojapuutT!C9</f>
        <v>Miina Kokkonen</v>
      </c>
      <c r="D20" s="149" t="str">
        <f t="shared" si="1"/>
        <v>TuUL</v>
      </c>
      <c r="E20" s="186">
        <f>NojapuutT!E9</f>
        <v>0</v>
      </c>
      <c r="F20" s="187">
        <f>NojapuutT!F9</f>
        <v>0</v>
      </c>
      <c r="G20" s="186">
        <f>NojapuutT!G9</f>
        <v>0</v>
      </c>
      <c r="H20" s="188">
        <f>NojapuutT!H9</f>
        <v>0</v>
      </c>
      <c r="I20" s="156"/>
      <c r="J20" s="156"/>
      <c r="K20" s="72"/>
      <c r="L20" s="183"/>
      <c r="M20" s="184"/>
      <c r="N20" s="176"/>
      <c r="O20" s="91"/>
    </row>
    <row r="21" spans="1:15" ht="12.75" customHeight="1">
      <c r="A21" s="143">
        <v>6</v>
      </c>
      <c r="B21" s="181">
        <f>NojapuutT!B10</f>
        <v>25</v>
      </c>
      <c r="C21" s="182" t="str">
        <f>NojapuutT!C10</f>
        <v>Anniina Rautiainen</v>
      </c>
      <c r="D21" s="93" t="str">
        <f t="shared" si="1"/>
        <v>VSK-U</v>
      </c>
      <c r="E21" s="145">
        <f>NojapuutT!E10</f>
        <v>0</v>
      </c>
      <c r="F21" s="146">
        <f>NojapuutT!F10</f>
        <v>0</v>
      </c>
      <c r="G21" s="145">
        <f>NojapuutT!G10</f>
        <v>0</v>
      </c>
      <c r="H21" s="147">
        <f>NojapuutT!H10</f>
        <v>0</v>
      </c>
      <c r="I21" s="156"/>
      <c r="J21" s="156"/>
      <c r="K21" s="72"/>
      <c r="L21" s="183"/>
      <c r="M21" s="184"/>
      <c r="N21" s="176"/>
      <c r="O21" s="91"/>
    </row>
    <row r="22" spans="1:15" ht="12.75" customHeight="1">
      <c r="A22" s="143">
        <v>7</v>
      </c>
      <c r="B22" s="34">
        <f>NojapuutT!B11</f>
        <v>27</v>
      </c>
      <c r="C22" s="185" t="str">
        <f>NojapuutT!C11</f>
        <v>Julia Darlington</v>
      </c>
      <c r="D22" s="149" t="str">
        <f t="shared" si="1"/>
        <v>Kieppi</v>
      </c>
      <c r="E22" s="186">
        <f>NojapuutT!E11</f>
        <v>0</v>
      </c>
      <c r="F22" s="187">
        <f>NojapuutT!F11</f>
        <v>0</v>
      </c>
      <c r="G22" s="186">
        <f>NojapuutT!G11</f>
        <v>0</v>
      </c>
      <c r="H22" s="188">
        <f>NojapuutT!H11</f>
        <v>0</v>
      </c>
      <c r="I22" s="156"/>
      <c r="J22" s="156"/>
      <c r="K22" s="72"/>
      <c r="L22" s="183"/>
      <c r="M22" s="184"/>
      <c r="N22" s="176"/>
      <c r="O22" s="91"/>
    </row>
    <row r="23" spans="1:15" ht="12.75" customHeight="1">
      <c r="A23" s="143">
        <v>8</v>
      </c>
      <c r="B23" s="181">
        <f>NojapuutT!B12</f>
        <v>28</v>
      </c>
      <c r="C23" s="182" t="str">
        <f>NojapuutT!C12</f>
        <v>Patricia Hämäläinen</v>
      </c>
      <c r="D23" s="93" t="str">
        <f t="shared" si="1"/>
        <v>Kieppi</v>
      </c>
      <c r="E23" s="145">
        <f>NojapuutT!E12</f>
        <v>0</v>
      </c>
      <c r="F23" s="146">
        <f>NojapuutT!F12</f>
        <v>0</v>
      </c>
      <c r="G23" s="145">
        <f>NojapuutT!G12</f>
        <v>0</v>
      </c>
      <c r="H23" s="147">
        <f>NojapuutT!H12</f>
        <v>0</v>
      </c>
      <c r="I23" s="189"/>
      <c r="J23" s="189"/>
      <c r="K23" s="190"/>
      <c r="L23" s="191"/>
      <c r="M23" s="192"/>
      <c r="N23" s="176"/>
      <c r="O23" s="91"/>
    </row>
    <row r="24" spans="1:15" ht="12.75" customHeight="1">
      <c r="A24" s="68"/>
      <c r="B24" s="68"/>
      <c r="C24" s="68"/>
      <c r="D24" s="68"/>
      <c r="E24" s="193"/>
      <c r="F24" s="68"/>
      <c r="G24" s="68"/>
      <c r="H24" s="68"/>
      <c r="I24" s="194"/>
      <c r="J24" s="194"/>
      <c r="K24" s="194"/>
      <c r="L24" s="194"/>
      <c r="M24" s="194"/>
      <c r="N24" s="68"/>
      <c r="O24" s="68"/>
    </row>
    <row r="25" spans="1:15" ht="12.75" customHeight="1">
      <c r="A25" s="68"/>
      <c r="B25" s="68"/>
      <c r="C25" s="68"/>
      <c r="D25" s="68"/>
      <c r="E25" s="193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ht="12.75" customHeight="1">
      <c r="A26" s="68"/>
      <c r="B26" s="68"/>
      <c r="C26" s="68"/>
      <c r="D26" s="68"/>
      <c r="E26" s="193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 ht="12.75" customHeight="1">
      <c r="A27" s="68"/>
      <c r="B27" s="68"/>
      <c r="C27" s="68"/>
      <c r="D27" s="68"/>
      <c r="E27" s="193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5" ht="12.75" customHeight="1">
      <c r="A28" s="68"/>
      <c r="B28" s="68"/>
      <c r="C28" s="68"/>
      <c r="D28" s="68"/>
      <c r="E28" s="193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ht="12.75" customHeight="1">
      <c r="A29" s="68"/>
      <c r="B29" s="68"/>
      <c r="C29" s="68"/>
      <c r="D29" s="68"/>
      <c r="E29" s="193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ht="12.75" customHeight="1">
      <c r="E30" s="195"/>
    </row>
    <row r="31" ht="12.75" customHeight="1">
      <c r="E31" s="195"/>
    </row>
    <row r="32" ht="12.75" customHeight="1">
      <c r="E32" s="195"/>
    </row>
    <row r="33" ht="12.75" customHeight="1">
      <c r="E33" s="195"/>
    </row>
    <row r="34" ht="12.75" customHeight="1">
      <c r="E34" s="195"/>
    </row>
    <row r="35" ht="12.75" customHeight="1">
      <c r="E35" s="195"/>
    </row>
    <row r="36" ht="12.75" customHeight="1">
      <c r="E36" s="195"/>
    </row>
    <row r="37" ht="12.75" customHeight="1">
      <c r="E37" s="195"/>
    </row>
    <row r="38" ht="12.75" customHeight="1">
      <c r="E38" s="195"/>
    </row>
    <row r="39" ht="12.75" customHeight="1">
      <c r="E39" s="195"/>
    </row>
    <row r="40" spans="1:13" ht="12.75" customHeight="1">
      <c r="A40" s="196" t="s">
        <v>173</v>
      </c>
      <c r="C40" s="196">
        <v>2</v>
      </c>
      <c r="E40" s="197">
        <v>4</v>
      </c>
      <c r="G40" s="196">
        <v>12</v>
      </c>
      <c r="I40" s="196">
        <v>14</v>
      </c>
      <c r="K40" s="196">
        <v>21</v>
      </c>
      <c r="M40" s="198">
        <v>22</v>
      </c>
    </row>
  </sheetData>
  <sheetProtection/>
  <mergeCells count="12">
    <mergeCell ref="C13:D13"/>
    <mergeCell ref="E13:F13"/>
    <mergeCell ref="G13:H13"/>
    <mergeCell ref="K13:L13"/>
    <mergeCell ref="M13:N13"/>
    <mergeCell ref="A14:C14"/>
    <mergeCell ref="C1:D1"/>
    <mergeCell ref="E1:F1"/>
    <mergeCell ref="G1:H1"/>
    <mergeCell ref="K1:L1"/>
    <mergeCell ref="M1:N1"/>
    <mergeCell ref="A2:C2"/>
  </mergeCells>
  <conditionalFormatting sqref="B13 B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4.57421875" style="0" customWidth="1"/>
    <col min="2" max="2" width="7.7109375" style="0" customWidth="1"/>
    <col min="3" max="3" width="27.00390625" style="0" customWidth="1"/>
    <col min="4" max="4" width="8.28125" style="0" customWidth="1"/>
    <col min="5" max="5" width="5.57421875" style="0" customWidth="1"/>
    <col min="6" max="6" width="5.28125" style="0" customWidth="1"/>
    <col min="7" max="7" width="5.57421875" style="0" customWidth="1"/>
    <col min="8" max="8" width="8.7109375" style="0" customWidth="1"/>
    <col min="9" max="9" width="5.421875" style="0" customWidth="1"/>
    <col min="10" max="10" width="17.140625" style="0" customWidth="1"/>
  </cols>
  <sheetData>
    <row r="1" spans="1:10" ht="23.25">
      <c r="A1" s="121">
        <f>H2</f>
      </c>
      <c r="B1" s="160">
        <f>kuka1</f>
        <v>18</v>
      </c>
      <c r="C1" s="161" t="e">
        <f>IF(($B1&lt;=0),"",VLOOKUP($B1,Puomi,C$40,FALSE))</f>
        <v>#N/A</v>
      </c>
      <c r="D1" s="162"/>
      <c r="E1" s="359" t="e">
        <f>IF(($B1&lt;=0),"",VLOOKUP($B1,Puomi,E$40,FALSE))</f>
        <v>#N/A</v>
      </c>
      <c r="F1" s="359"/>
      <c r="G1" s="360" t="e">
        <f>IF(($B1&lt;=0),"",VLOOKUP($B1,Puomi,G$40,FALSE))</f>
        <v>#N/A</v>
      </c>
      <c r="H1" s="360"/>
      <c r="I1" s="199"/>
      <c r="J1" s="68"/>
    </row>
    <row r="2" spans="1:10" ht="23.25">
      <c r="A2" s="333" t="s">
        <v>100</v>
      </c>
      <c r="B2" s="333"/>
      <c r="C2" s="333"/>
      <c r="D2" s="43"/>
      <c r="E2" s="35"/>
      <c r="F2" s="36"/>
      <c r="G2" s="4"/>
      <c r="H2" s="5" t="s">
        <v>0</v>
      </c>
      <c r="I2" s="68"/>
      <c r="J2" s="68"/>
    </row>
    <row r="3" spans="1:10" ht="12.75" customHeight="1">
      <c r="A3" s="128">
        <v>0</v>
      </c>
      <c r="B3" s="129" t="s">
        <v>201</v>
      </c>
      <c r="C3" s="9" t="s">
        <v>13</v>
      </c>
      <c r="D3" s="200" t="s">
        <v>283</v>
      </c>
      <c r="E3" s="130" t="s">
        <v>39</v>
      </c>
      <c r="F3" s="130" t="s">
        <v>40</v>
      </c>
      <c r="G3" s="131" t="s">
        <v>24</v>
      </c>
      <c r="H3" s="129" t="s">
        <v>145</v>
      </c>
      <c r="I3" s="68"/>
      <c r="J3" s="201"/>
    </row>
    <row r="4" spans="1:10" ht="12.75" customHeight="1">
      <c r="A4" s="135">
        <v>1</v>
      </c>
      <c r="B4" s="138">
        <f>PuomiT!B5</f>
        <v>17</v>
      </c>
      <c r="C4" s="137" t="str">
        <f>PuomiT!C5</f>
        <v>Suvi Karumo</v>
      </c>
      <c r="D4" s="138" t="str">
        <f aca="true" t="shared" si="0" ref="D4:D11">VLOOKUP(B4,nimilista,6,FALSE)</f>
        <v>TV</v>
      </c>
      <c r="E4" s="139">
        <f>PuomiT!E5</f>
        <v>4</v>
      </c>
      <c r="F4" s="140">
        <f>PuomiT!F5</f>
        <v>9</v>
      </c>
      <c r="G4" s="139">
        <f>PuomiT!G5</f>
        <v>1</v>
      </c>
      <c r="H4" s="140">
        <f>PuomiT!H5</f>
        <v>12.000001459833</v>
      </c>
      <c r="I4" s="68"/>
      <c r="J4" s="91">
        <f>IF((H4=H3),IF((H4=0),"","tie"),"")</f>
      </c>
    </row>
    <row r="5" spans="1:10" ht="12.75" customHeight="1">
      <c r="A5" s="143">
        <v>2</v>
      </c>
      <c r="B5" s="93">
        <f>PuomiT!B6</f>
        <v>4</v>
      </c>
      <c r="C5" s="182" t="str">
        <f>PuomiT!C6</f>
        <v>Maija Leinonen</v>
      </c>
      <c r="D5" s="93" t="str">
        <f t="shared" si="0"/>
        <v>AS</v>
      </c>
      <c r="E5" s="202">
        <f>PuomiT!E6</f>
        <v>0</v>
      </c>
      <c r="F5" s="203">
        <f>PuomiT!F6</f>
        <v>0</v>
      </c>
      <c r="G5" s="202">
        <f>PuomiT!G6</f>
        <v>0</v>
      </c>
      <c r="H5" s="203">
        <f>PuomiT!H6</f>
        <v>0</v>
      </c>
      <c r="I5" s="68"/>
      <c r="J5" s="91">
        <f aca="true" t="shared" si="1" ref="J5:J11">IF((H5=H4),IF((H5=""),"","tie"),"")</f>
      </c>
    </row>
    <row r="6" spans="1:10" ht="12.75" customHeight="1">
      <c r="A6" s="143">
        <v>3</v>
      </c>
      <c r="B6" s="149">
        <f>PuomiT!B7</f>
        <v>6</v>
      </c>
      <c r="C6" s="185" t="str">
        <f>PuomiT!C7</f>
        <v>Nea Kinnunen</v>
      </c>
      <c r="D6" s="149" t="str">
        <f t="shared" si="0"/>
        <v>AS</v>
      </c>
      <c r="E6" s="151">
        <f>PuomiT!E7</f>
        <v>0</v>
      </c>
      <c r="F6" s="152">
        <f>PermantoT!F7</f>
        <v>0</v>
      </c>
      <c r="G6" s="152">
        <f>PermantoT!G7</f>
        <v>0</v>
      </c>
      <c r="H6" s="153">
        <f>PermantoT!H7</f>
        <v>0</v>
      </c>
      <c r="I6" s="68"/>
      <c r="J6" s="91" t="str">
        <f t="shared" si="1"/>
        <v>tie</v>
      </c>
    </row>
    <row r="7" spans="1:10" ht="12.75" customHeight="1">
      <c r="A7" s="143">
        <v>4</v>
      </c>
      <c r="B7" s="93">
        <f>PuomiT!B8</f>
        <v>15</v>
      </c>
      <c r="C7" s="182" t="str">
        <f>PuomiT!C8</f>
        <v>Viivi Immonen</v>
      </c>
      <c r="D7" s="93" t="str">
        <f t="shared" si="0"/>
        <v>STVK</v>
      </c>
      <c r="E7" s="202">
        <f>PuomiT!E8</f>
        <v>0</v>
      </c>
      <c r="F7" s="203">
        <f>PuomiT!F8</f>
        <v>0</v>
      </c>
      <c r="G7" s="202">
        <f>PuomiT!G8</f>
        <v>0</v>
      </c>
      <c r="H7" s="203">
        <f>PuomiT!H8</f>
        <v>0</v>
      </c>
      <c r="I7" s="68"/>
      <c r="J7" s="91" t="str">
        <f t="shared" si="1"/>
        <v>tie</v>
      </c>
    </row>
    <row r="8" spans="1:10" ht="12.75" customHeight="1">
      <c r="A8" s="143">
        <v>5</v>
      </c>
      <c r="B8" s="149">
        <f>PuomiT!B9</f>
        <v>19</v>
      </c>
      <c r="C8" s="185" t="str">
        <f>PuomiT!C9</f>
        <v>Veronika Vuosjoki</v>
      </c>
      <c r="D8" s="149" t="str">
        <f t="shared" si="0"/>
        <v>TV</v>
      </c>
      <c r="E8" s="151">
        <f>PuomiT!E9</f>
        <v>0</v>
      </c>
      <c r="F8" s="152">
        <f>PermantoT!F9</f>
        <v>0</v>
      </c>
      <c r="G8" s="152">
        <f>PermantoT!G9</f>
        <v>0</v>
      </c>
      <c r="H8" s="153">
        <f>PermantoT!H9</f>
        <v>0</v>
      </c>
      <c r="I8" s="68"/>
      <c r="J8" s="91" t="str">
        <f t="shared" si="1"/>
        <v>tie</v>
      </c>
    </row>
    <row r="9" spans="1:10" ht="12.75" customHeight="1">
      <c r="A9" s="143">
        <v>6</v>
      </c>
      <c r="B9" s="93">
        <f>PuomiT!B10</f>
        <v>20</v>
      </c>
      <c r="C9" s="182" t="str">
        <f>PuomiT!C10</f>
        <v>Alexandra Ivanova</v>
      </c>
      <c r="D9" s="93" t="str">
        <f t="shared" si="0"/>
        <v>Tupy</v>
      </c>
      <c r="E9" s="202">
        <f>PuomiT!E10</f>
        <v>0</v>
      </c>
      <c r="F9" s="203">
        <f>PuomiT!F10</f>
        <v>0</v>
      </c>
      <c r="G9" s="202">
        <f>PuomiT!G10</f>
        <v>0</v>
      </c>
      <c r="H9" s="203">
        <f>PuomiT!H10</f>
        <v>0</v>
      </c>
      <c r="I9" s="68"/>
      <c r="J9" s="91" t="str">
        <f t="shared" si="1"/>
        <v>tie</v>
      </c>
    </row>
    <row r="10" spans="1:10" ht="12.75" customHeight="1">
      <c r="A10" s="143">
        <v>7</v>
      </c>
      <c r="B10" s="149">
        <f>PuomiT!B11</f>
        <v>25</v>
      </c>
      <c r="C10" s="185" t="str">
        <f>PuomiT!C11</f>
        <v>Anniina Rautiainen</v>
      </c>
      <c r="D10" s="149" t="str">
        <f t="shared" si="0"/>
        <v>VSK-U</v>
      </c>
      <c r="E10" s="151">
        <f>PuomiT!E11</f>
        <v>0</v>
      </c>
      <c r="F10" s="152">
        <f>PermantoT!F11</f>
        <v>0</v>
      </c>
      <c r="G10" s="152">
        <f>PermantoT!G11</f>
        <v>0</v>
      </c>
      <c r="H10" s="153">
        <f>PermantoT!H11</f>
        <v>0</v>
      </c>
      <c r="I10" s="68"/>
      <c r="J10" s="91" t="str">
        <f t="shared" si="1"/>
        <v>tie</v>
      </c>
    </row>
    <row r="11" spans="1:10" ht="12.75" customHeight="1">
      <c r="A11" s="143">
        <v>8</v>
      </c>
      <c r="B11" s="93">
        <f>PuomiT!B12</f>
        <v>28</v>
      </c>
      <c r="C11" s="182" t="str">
        <f>PuomiT!C12</f>
        <v>Patricia Hämäläinen</v>
      </c>
      <c r="D11" s="93" t="str">
        <f t="shared" si="0"/>
        <v>Kieppi</v>
      </c>
      <c r="E11" s="202">
        <f>PuomiT!E12</f>
        <v>0</v>
      </c>
      <c r="F11" s="203">
        <f>PuomiT!F12</f>
        <v>0</v>
      </c>
      <c r="G11" s="202">
        <f>PuomiT!G12</f>
        <v>0</v>
      </c>
      <c r="H11" s="203">
        <f>PuomiT!H12</f>
        <v>0</v>
      </c>
      <c r="I11" s="68"/>
      <c r="J11" s="91" t="str">
        <f t="shared" si="1"/>
        <v>tie</v>
      </c>
    </row>
    <row r="12" spans="1:10" ht="12.75" customHeight="1">
      <c r="A12" s="165"/>
      <c r="B12" s="155"/>
      <c r="C12" s="155"/>
      <c r="D12" s="204"/>
      <c r="E12" s="155"/>
      <c r="F12" s="155"/>
      <c r="G12" s="155"/>
      <c r="H12" s="205"/>
      <c r="I12" s="125"/>
      <c r="J12" s="68"/>
    </row>
    <row r="13" spans="1:10" ht="23.25">
      <c r="A13" s="121">
        <f>H14</f>
      </c>
      <c r="B13" s="160">
        <f>kuka2</f>
        <v>0</v>
      </c>
      <c r="C13" s="161">
        <f>IF(($B13&lt;=0),"",VLOOKUP($B13,permanto,C$40,FALSE))</f>
      </c>
      <c r="D13" s="162"/>
      <c r="E13" s="359">
        <f>IF(($B13&lt;=0),"",VLOOKUP($B13,permanto,E$40,FALSE))</f>
      </c>
      <c r="F13" s="359"/>
      <c r="G13" s="360">
        <f>IF(($B13&lt;=0),"",VLOOKUP($B13,permanto,G$40,FALSE))</f>
      </c>
      <c r="H13" s="360"/>
      <c r="I13" s="68"/>
      <c r="J13" s="68"/>
    </row>
    <row r="14" spans="1:10" ht="23.25">
      <c r="A14" s="333" t="s">
        <v>11</v>
      </c>
      <c r="B14" s="333"/>
      <c r="C14" s="333"/>
      <c r="D14" s="43"/>
      <c r="E14" s="35"/>
      <c r="F14" s="36"/>
      <c r="G14" s="4"/>
      <c r="H14" s="5" t="s">
        <v>0</v>
      </c>
      <c r="I14" s="68"/>
      <c r="J14" s="68"/>
    </row>
    <row r="15" spans="1:10" ht="12.75" customHeight="1">
      <c r="A15" s="128">
        <v>0</v>
      </c>
      <c r="B15" s="129" t="s">
        <v>201</v>
      </c>
      <c r="C15" s="9" t="s">
        <v>13</v>
      </c>
      <c r="D15" s="200" t="s">
        <v>283</v>
      </c>
      <c r="E15" s="130" t="s">
        <v>39</v>
      </c>
      <c r="F15" s="130" t="s">
        <v>40</v>
      </c>
      <c r="G15" s="131" t="s">
        <v>24</v>
      </c>
      <c r="H15" s="129" t="s">
        <v>145</v>
      </c>
      <c r="I15" s="68"/>
      <c r="J15" s="68"/>
    </row>
    <row r="16" spans="1:10" ht="12.75" customHeight="1">
      <c r="A16" s="135">
        <v>1</v>
      </c>
      <c r="B16" s="136">
        <f>PermantoT!B5</f>
        <v>23</v>
      </c>
      <c r="C16" s="137" t="str">
        <f>PermantoT!C5</f>
        <v>Maria Åman</v>
      </c>
      <c r="D16" s="138" t="str">
        <f aca="true" t="shared" si="2" ref="D16:D23">VLOOKUP(B16,nimilista,6,FALSE)</f>
        <v>TuUL</v>
      </c>
      <c r="E16" s="139">
        <f>PermantoT!E5</f>
        <v>4</v>
      </c>
      <c r="F16" s="140">
        <f>PermantoT!F5</f>
        <v>9</v>
      </c>
      <c r="G16" s="139">
        <f>PermantoT!G5</f>
        <v>1</v>
      </c>
      <c r="H16" s="140">
        <f>PermantoT!H5</f>
        <v>12.000001459833</v>
      </c>
      <c r="I16" s="68"/>
      <c r="J16" s="91">
        <f aca="true" t="shared" si="3" ref="J16:J23">IF((H16=H15),IF((H16=""),"","tie"),"")</f>
      </c>
    </row>
    <row r="17" spans="1:10" ht="12.75" customHeight="1">
      <c r="A17" s="143">
        <v>2</v>
      </c>
      <c r="B17" s="181">
        <f>PermantoT!B6</f>
        <v>4</v>
      </c>
      <c r="C17" s="182" t="str">
        <f>PermantoT!C6</f>
        <v>Maija Leinonen</v>
      </c>
      <c r="D17" s="93" t="str">
        <f t="shared" si="2"/>
        <v>AS</v>
      </c>
      <c r="E17" s="202">
        <f>PermantoT!E6</f>
        <v>0</v>
      </c>
      <c r="F17" s="203">
        <f>PermantoT!F6</f>
        <v>0</v>
      </c>
      <c r="G17" s="202">
        <f>PermantoT!G6</f>
        <v>0</v>
      </c>
      <c r="H17" s="203">
        <f>PermantoT!H6</f>
        <v>0</v>
      </c>
      <c r="I17" s="68"/>
      <c r="J17" s="91">
        <f t="shared" si="3"/>
      </c>
    </row>
    <row r="18" spans="1:10" ht="12.75" customHeight="1">
      <c r="A18" s="143">
        <v>3</v>
      </c>
      <c r="B18" s="34">
        <f>PermantoT!B7</f>
        <v>18</v>
      </c>
      <c r="C18" s="185" t="str">
        <f>PermantoT!C7</f>
        <v>Tiia Laisi</v>
      </c>
      <c r="D18" s="149" t="str">
        <f t="shared" si="2"/>
        <v>TV</v>
      </c>
      <c r="E18" s="151">
        <f>PermantoT!E7</f>
        <v>0</v>
      </c>
      <c r="F18" s="152">
        <f>PuomiT!F7</f>
        <v>0</v>
      </c>
      <c r="G18" s="152">
        <f>PuomiT!G7</f>
        <v>0</v>
      </c>
      <c r="H18" s="153">
        <f>PuomiT!H7</f>
        <v>0</v>
      </c>
      <c r="I18" s="68"/>
      <c r="J18" s="91" t="str">
        <f t="shared" si="3"/>
        <v>tie</v>
      </c>
    </row>
    <row r="19" spans="1:10" ht="12.75" customHeight="1">
      <c r="A19" s="143">
        <v>4</v>
      </c>
      <c r="B19" s="181">
        <f>PermantoT!B8</f>
        <v>19</v>
      </c>
      <c r="C19" s="182" t="str">
        <f>PermantoT!C8</f>
        <v>Veronika Vuosjoki</v>
      </c>
      <c r="D19" s="93" t="str">
        <f t="shared" si="2"/>
        <v>TV</v>
      </c>
      <c r="E19" s="202">
        <f>PermantoT!E8</f>
        <v>0</v>
      </c>
      <c r="F19" s="203">
        <f>PermantoT!F8</f>
        <v>0</v>
      </c>
      <c r="G19" s="202">
        <f>PermantoT!G8</f>
        <v>0</v>
      </c>
      <c r="H19" s="203">
        <f>PermantoT!H8</f>
        <v>0</v>
      </c>
      <c r="I19" s="68"/>
      <c r="J19" s="91" t="str">
        <f t="shared" si="3"/>
        <v>tie</v>
      </c>
    </row>
    <row r="20" spans="1:10" ht="12.75" customHeight="1">
      <c r="A20" s="143">
        <v>5</v>
      </c>
      <c r="B20" s="34">
        <f>PermantoT!B9</f>
        <v>20</v>
      </c>
      <c r="C20" s="185" t="str">
        <f>PermantoT!C9</f>
        <v>Alexandra Ivanova</v>
      </c>
      <c r="D20" s="149" t="str">
        <f t="shared" si="2"/>
        <v>Tupy</v>
      </c>
      <c r="E20" s="151">
        <f>PermantoT!E9</f>
        <v>0</v>
      </c>
      <c r="F20" s="152">
        <f>PuomiT!F9</f>
        <v>0</v>
      </c>
      <c r="G20" s="152">
        <f>PuomiT!G9</f>
        <v>0</v>
      </c>
      <c r="H20" s="153">
        <f>PuomiT!H9</f>
        <v>0</v>
      </c>
      <c r="I20" s="68"/>
      <c r="J20" s="91" t="str">
        <f t="shared" si="3"/>
        <v>tie</v>
      </c>
    </row>
    <row r="21" spans="1:10" ht="12.75" customHeight="1">
      <c r="A21" s="143">
        <v>6</v>
      </c>
      <c r="B21" s="181">
        <f>PermantoT!B10</f>
        <v>22</v>
      </c>
      <c r="C21" s="182" t="str">
        <f>PermantoT!C10</f>
        <v>Julia Jäkälä</v>
      </c>
      <c r="D21" s="93" t="str">
        <f t="shared" si="2"/>
        <v>TuUL</v>
      </c>
      <c r="E21" s="202">
        <f>PermantoT!E10</f>
        <v>0</v>
      </c>
      <c r="F21" s="203">
        <f>PermantoT!F10</f>
        <v>0</v>
      </c>
      <c r="G21" s="202">
        <f>PermantoT!G10</f>
        <v>0</v>
      </c>
      <c r="H21" s="203">
        <f>PermantoT!H10</f>
        <v>0</v>
      </c>
      <c r="I21" s="68"/>
      <c r="J21" s="91" t="str">
        <f t="shared" si="3"/>
        <v>tie</v>
      </c>
    </row>
    <row r="22" spans="1:10" ht="12.75" customHeight="1">
      <c r="A22" s="143">
        <v>7</v>
      </c>
      <c r="B22" s="34">
        <f>PermantoT!B11</f>
        <v>25</v>
      </c>
      <c r="C22" s="185" t="str">
        <f>PermantoT!C11</f>
        <v>Anniina Rautiainen</v>
      </c>
      <c r="D22" s="149" t="str">
        <f t="shared" si="2"/>
        <v>VSK-U</v>
      </c>
      <c r="E22" s="151">
        <f>PermantoT!E11</f>
        <v>0</v>
      </c>
      <c r="F22" s="152">
        <f>PuomiT!F11</f>
        <v>0</v>
      </c>
      <c r="G22" s="152">
        <f>PuomiT!G11</f>
        <v>0</v>
      </c>
      <c r="H22" s="153">
        <f>PuomiT!H11</f>
        <v>0</v>
      </c>
      <c r="I22" s="68"/>
      <c r="J22" s="91" t="str">
        <f t="shared" si="3"/>
        <v>tie</v>
      </c>
    </row>
    <row r="23" spans="1:10" ht="12.75" customHeight="1">
      <c r="A23" s="143">
        <v>8</v>
      </c>
      <c r="B23" s="181">
        <f>PermantoT!B12</f>
        <v>27</v>
      </c>
      <c r="C23" s="182" t="str">
        <f>PermantoT!C12</f>
        <v>Julia Darlington</v>
      </c>
      <c r="D23" s="93" t="str">
        <f t="shared" si="2"/>
        <v>Kieppi</v>
      </c>
      <c r="E23" s="202">
        <f>PermantoT!E12</f>
        <v>0</v>
      </c>
      <c r="F23" s="203">
        <f>PuomiT!F12</f>
        <v>0</v>
      </c>
      <c r="G23" s="203">
        <f>PuomiT!G12</f>
        <v>0</v>
      </c>
      <c r="H23" s="206">
        <f>PuomiT!H12</f>
        <v>0</v>
      </c>
      <c r="I23" s="68"/>
      <c r="J23" s="91" t="str">
        <f t="shared" si="3"/>
        <v>tie</v>
      </c>
    </row>
    <row r="24" spans="1:10" ht="12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12.7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12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12.7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</row>
    <row r="40" spans="1:7" ht="12.75" customHeight="1">
      <c r="A40" s="196" t="s">
        <v>173</v>
      </c>
      <c r="C40" s="196">
        <v>2</v>
      </c>
      <c r="E40" s="196">
        <v>5</v>
      </c>
      <c r="G40" s="196">
        <v>12</v>
      </c>
    </row>
  </sheetData>
  <sheetProtection/>
  <mergeCells count="6">
    <mergeCell ref="E1:F1"/>
    <mergeCell ref="G1:H1"/>
    <mergeCell ref="A2:C2"/>
    <mergeCell ref="E13:F13"/>
    <mergeCell ref="G13:H13"/>
    <mergeCell ref="A14:C14"/>
  </mergeCells>
  <conditionalFormatting sqref="B13 J3 I1 G1 E1 B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Vesa Lappalainen</dc:creator>
  <cp:keywords/>
  <dc:description/>
  <cp:lastModifiedBy>vesal</cp:lastModifiedBy>
  <dcterms:created xsi:type="dcterms:W3CDTF">2011-04-15T19:25:06Z</dcterms:created>
  <dcterms:modified xsi:type="dcterms:W3CDTF">2011-04-15T19:25:09Z</dcterms:modified>
  <cp:category/>
  <cp:version/>
  <cp:contentType/>
  <cp:contentStatus/>
</cp:coreProperties>
</file>